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6240" yWindow="5860" windowWidth="28200" windowHeight="15740" firstSheet="5" activeTab="5"/>
  </bookViews>
  <sheets>
    <sheet name="Information and Metrics" sheetId="1" state="hidden" r:id="rId1"/>
    <sheet name="PM Data 2" sheetId="9" state="hidden" r:id="rId2"/>
    <sheet name="Pivot" sheetId="2" state="hidden" r:id="rId3"/>
    <sheet name="Final" sheetId="4" state="hidden" r:id="rId4"/>
    <sheet name="WN Final 2" sheetId="10" state="hidden" r:id="rId5"/>
    <sheet name="Shorter Version" sheetId="12" r:id="rId6"/>
    <sheet name="Wesbite Update Q3" sheetId="11" r:id="rId7"/>
  </sheets>
  <definedNames>
    <definedName name="_xlnm._FilterDatabase" localSheetId="1" hidden="1">'PM Data 2'!$A$1:$I$249</definedName>
  </definedNames>
  <calcPr calcId="140001" concurrentCalc="0"/>
  <pivotCaches>
    <pivotCache cacheId="0" r:id="rId8"/>
    <pivotCache cacheId="1" r:id="rId9"/>
  </pivotCaches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1" l="1"/>
  <c r="H8" i="11"/>
  <c r="I8" i="11"/>
  <c r="J28" i="12"/>
  <c r="F28" i="12"/>
  <c r="E28" i="12"/>
  <c r="D28" i="12"/>
  <c r="J27" i="12"/>
  <c r="F27" i="12"/>
  <c r="E27" i="12"/>
  <c r="D27" i="12"/>
  <c r="J26" i="12"/>
  <c r="F26" i="12"/>
  <c r="E26" i="12"/>
  <c r="D26" i="12"/>
  <c r="J25" i="12"/>
  <c r="F25" i="12"/>
  <c r="E25" i="12"/>
  <c r="D25" i="12"/>
  <c r="J24" i="12"/>
  <c r="F24" i="12"/>
  <c r="E24" i="12"/>
  <c r="D24" i="12"/>
  <c r="J23" i="12"/>
  <c r="F23" i="12"/>
  <c r="E23" i="12"/>
  <c r="D23" i="12"/>
  <c r="J22" i="12"/>
  <c r="F22" i="12"/>
  <c r="E22" i="12"/>
  <c r="D22" i="12"/>
  <c r="F21" i="12"/>
  <c r="E21" i="12"/>
  <c r="D21" i="12"/>
  <c r="J20" i="12"/>
  <c r="F20" i="12"/>
  <c r="E20" i="12"/>
  <c r="D20" i="12"/>
  <c r="H19" i="12"/>
  <c r="G19" i="12"/>
  <c r="J18" i="12"/>
  <c r="F18" i="12"/>
  <c r="E18" i="12"/>
  <c r="D18" i="12"/>
  <c r="J17" i="12"/>
  <c r="F17" i="12"/>
  <c r="E17" i="12"/>
  <c r="D17" i="12"/>
  <c r="J16" i="12"/>
  <c r="F16" i="12"/>
  <c r="E16" i="12"/>
  <c r="D16" i="12"/>
  <c r="J15" i="12"/>
  <c r="F15" i="12"/>
  <c r="E15" i="12"/>
  <c r="D15" i="12"/>
  <c r="J14" i="12"/>
  <c r="F14" i="12"/>
  <c r="E14" i="12"/>
  <c r="D14" i="12"/>
  <c r="J13" i="12"/>
  <c r="F13" i="12"/>
  <c r="E13" i="12"/>
  <c r="D13" i="12"/>
  <c r="J12" i="12"/>
  <c r="F12" i="12"/>
  <c r="E12" i="12"/>
  <c r="D12" i="12"/>
  <c r="J11" i="12"/>
  <c r="F11" i="12"/>
  <c r="E11" i="12"/>
  <c r="D11" i="12"/>
  <c r="J10" i="12"/>
  <c r="F10" i="12"/>
  <c r="E10" i="12"/>
  <c r="D10" i="12"/>
  <c r="J9" i="12"/>
  <c r="F9" i="12"/>
  <c r="E9" i="12"/>
  <c r="H8" i="12"/>
  <c r="G8" i="12"/>
  <c r="J7" i="12"/>
  <c r="F7" i="12"/>
  <c r="E7" i="12"/>
  <c r="D7" i="12"/>
  <c r="J6" i="12"/>
  <c r="F6" i="12"/>
  <c r="E6" i="12"/>
  <c r="D6" i="12"/>
  <c r="J5" i="12"/>
  <c r="F5" i="12"/>
  <c r="E5" i="12"/>
  <c r="D5" i="12"/>
  <c r="J4" i="12"/>
  <c r="F4" i="12"/>
  <c r="E4" i="12"/>
  <c r="D4" i="12"/>
  <c r="J3" i="12"/>
  <c r="F3" i="12"/>
  <c r="E3" i="12"/>
  <c r="D3" i="12"/>
  <c r="J2" i="12"/>
  <c r="F2" i="12"/>
  <c r="E2" i="12"/>
  <c r="G6" i="12"/>
  <c r="G7" i="12"/>
  <c r="G27" i="12"/>
  <c r="G22" i="12"/>
  <c r="G28" i="12"/>
  <c r="G21" i="12"/>
  <c r="H25" i="12"/>
  <c r="H11" i="12"/>
  <c r="G17" i="12"/>
  <c r="H2" i="12"/>
  <c r="G25" i="12"/>
  <c r="G12" i="12"/>
  <c r="G16" i="12"/>
  <c r="H22" i="12"/>
  <c r="G14" i="12"/>
  <c r="H20" i="12"/>
  <c r="G24" i="12"/>
  <c r="G26" i="12"/>
  <c r="G15" i="12"/>
  <c r="H17" i="12"/>
  <c r="G23" i="12"/>
  <c r="H24" i="12"/>
  <c r="H12" i="12"/>
  <c r="H23" i="12"/>
  <c r="G5" i="12"/>
  <c r="G10" i="12"/>
  <c r="H15" i="12"/>
  <c r="H16" i="12"/>
  <c r="G20" i="12"/>
  <c r="G11" i="12"/>
  <c r="H5" i="12"/>
  <c r="G13" i="12"/>
  <c r="G18" i="12"/>
  <c r="G4" i="12"/>
  <c r="G3" i="12"/>
  <c r="H7" i="12"/>
  <c r="H9" i="12"/>
  <c r="H13" i="12"/>
  <c r="H21" i="12"/>
  <c r="H10" i="12"/>
  <c r="H14" i="12"/>
  <c r="H18" i="12"/>
  <c r="H26" i="12"/>
  <c r="H27" i="12"/>
  <c r="H3" i="12"/>
  <c r="H4" i="12"/>
  <c r="H6" i="12"/>
  <c r="H28" i="12"/>
  <c r="G21" i="11"/>
  <c r="G22" i="11"/>
  <c r="N19" i="11"/>
  <c r="N21" i="11"/>
  <c r="M7" i="11"/>
  <c r="M9" i="11"/>
  <c r="M10" i="11"/>
  <c r="L21" i="11"/>
  <c r="N8" i="11"/>
  <c r="L8" i="11"/>
  <c r="J8" i="11"/>
  <c r="L19" i="11"/>
  <c r="M3" i="11"/>
  <c r="M4" i="11"/>
  <c r="M5" i="11"/>
  <c r="M6" i="11"/>
  <c r="M11" i="11"/>
  <c r="M12" i="11"/>
  <c r="M13" i="11"/>
  <c r="M14" i="11"/>
  <c r="M15" i="11"/>
  <c r="M16" i="11"/>
  <c r="M17" i="11"/>
  <c r="M18" i="11"/>
  <c r="M20" i="11"/>
  <c r="M22" i="11"/>
  <c r="N22" i="11"/>
  <c r="M23" i="11"/>
  <c r="M24" i="11"/>
  <c r="M25" i="11"/>
  <c r="M26" i="11"/>
  <c r="M27" i="11"/>
  <c r="M28" i="11"/>
  <c r="M2" i="11"/>
  <c r="G3" i="11"/>
  <c r="L3" i="11"/>
  <c r="G4" i="11"/>
  <c r="G5" i="11"/>
  <c r="L5" i="11"/>
  <c r="G6" i="11"/>
  <c r="G7" i="11"/>
  <c r="N7" i="11"/>
  <c r="G9" i="11"/>
  <c r="N9" i="11"/>
  <c r="G10" i="11"/>
  <c r="L10" i="11"/>
  <c r="G11" i="11"/>
  <c r="L11" i="11"/>
  <c r="G12" i="11"/>
  <c r="L12" i="11"/>
  <c r="G13" i="11"/>
  <c r="L13" i="11"/>
  <c r="G14" i="11"/>
  <c r="L14" i="11"/>
  <c r="G15" i="11"/>
  <c r="L15" i="11"/>
  <c r="G16" i="11"/>
  <c r="L16" i="11"/>
  <c r="G17" i="11"/>
  <c r="L17" i="11"/>
  <c r="G18" i="11"/>
  <c r="G20" i="11"/>
  <c r="G23" i="11"/>
  <c r="G24" i="11"/>
  <c r="L24" i="11"/>
  <c r="G25" i="11"/>
  <c r="N25" i="11"/>
  <c r="G26" i="11"/>
  <c r="N26" i="11"/>
  <c r="G27" i="11"/>
  <c r="L27" i="11"/>
  <c r="G28" i="11"/>
  <c r="L28" i="11"/>
  <c r="G2" i="11"/>
  <c r="N2" i="11"/>
  <c r="F2" i="11"/>
  <c r="F3" i="11"/>
  <c r="F4" i="11"/>
  <c r="F5" i="11"/>
  <c r="F6" i="11"/>
  <c r="F7" i="11"/>
  <c r="F9" i="11"/>
  <c r="F10" i="11"/>
  <c r="F11" i="11"/>
  <c r="F12" i="11"/>
  <c r="F13" i="11"/>
  <c r="F14" i="11"/>
  <c r="F15" i="11"/>
  <c r="F16" i="11"/>
  <c r="F17" i="11"/>
  <c r="F18" i="11"/>
  <c r="F20" i="11"/>
  <c r="F21" i="11"/>
  <c r="J21" i="11"/>
  <c r="F22" i="11"/>
  <c r="F23" i="11"/>
  <c r="F24" i="11"/>
  <c r="F25" i="11"/>
  <c r="F26" i="11"/>
  <c r="F27" i="11"/>
  <c r="F28" i="11"/>
  <c r="E3" i="11"/>
  <c r="E4" i="11"/>
  <c r="E5" i="11"/>
  <c r="E6" i="11"/>
  <c r="E7" i="11"/>
  <c r="E10" i="11"/>
  <c r="E11" i="11"/>
  <c r="E12" i="11"/>
  <c r="E13" i="11"/>
  <c r="E14" i="11"/>
  <c r="E15" i="11"/>
  <c r="E16" i="11"/>
  <c r="E17" i="11"/>
  <c r="E18" i="11"/>
  <c r="E20" i="11"/>
  <c r="E21" i="11"/>
  <c r="E22" i="11"/>
  <c r="E23" i="11"/>
  <c r="E24" i="11"/>
  <c r="E25" i="11"/>
  <c r="E26" i="11"/>
  <c r="E27" i="11"/>
  <c r="E28" i="11"/>
  <c r="D3" i="11"/>
  <c r="D5" i="11"/>
  <c r="D7" i="11"/>
  <c r="D10" i="11"/>
  <c r="D11" i="11"/>
  <c r="D12" i="11"/>
  <c r="D13" i="11"/>
  <c r="D14" i="11"/>
  <c r="D15" i="11"/>
  <c r="D16" i="11"/>
  <c r="D17" i="11"/>
  <c r="D18" i="11"/>
  <c r="D20" i="11"/>
  <c r="D21" i="11"/>
  <c r="D23" i="11"/>
  <c r="D24" i="11"/>
  <c r="D25" i="11"/>
  <c r="D26" i="11"/>
  <c r="D27" i="11"/>
  <c r="D28" i="11"/>
  <c r="I11" i="11"/>
  <c r="H11" i="11"/>
  <c r="I10" i="11"/>
  <c r="H10" i="11"/>
  <c r="H7" i="11"/>
  <c r="I7" i="11"/>
  <c r="I6" i="11"/>
  <c r="H5" i="11"/>
  <c r="N4" i="11"/>
  <c r="H3" i="11"/>
  <c r="L23" i="11"/>
  <c r="N23" i="11"/>
  <c r="L20" i="11"/>
  <c r="N20" i="11"/>
  <c r="N6" i="11"/>
  <c r="L18" i="11"/>
  <c r="N18" i="11"/>
  <c r="N24" i="11"/>
  <c r="N15" i="11"/>
  <c r="L26" i="11"/>
  <c r="N14" i="11"/>
  <c r="N5" i="11"/>
  <c r="N13" i="11"/>
  <c r="N12" i="11"/>
  <c r="N3" i="11"/>
  <c r="N28" i="11"/>
  <c r="N11" i="11"/>
  <c r="N27" i="11"/>
  <c r="N10" i="11"/>
  <c r="N17" i="11"/>
  <c r="L7" i="11"/>
  <c r="N16" i="11"/>
  <c r="J19" i="11"/>
  <c r="I19" i="11"/>
  <c r="H19" i="11"/>
  <c r="J7" i="11"/>
  <c r="L7" i="10"/>
  <c r="L8" i="10"/>
  <c r="L19" i="10"/>
  <c r="N7" i="10"/>
  <c r="N8" i="10"/>
  <c r="N19" i="10"/>
  <c r="I28" i="11"/>
  <c r="H28" i="11"/>
  <c r="I18" i="11"/>
  <c r="J6" i="11"/>
  <c r="I26" i="11"/>
  <c r="H13" i="11"/>
  <c r="H27" i="11"/>
  <c r="H21" i="11"/>
  <c r="H25" i="11"/>
  <c r="H23" i="11"/>
  <c r="J9" i="11"/>
  <c r="J11" i="11"/>
  <c r="J17" i="11"/>
  <c r="I5" i="11"/>
  <c r="J25" i="11"/>
  <c r="J27" i="11"/>
  <c r="I20" i="11"/>
  <c r="J2" i="11"/>
  <c r="I3" i="11"/>
  <c r="I14" i="11"/>
  <c r="J12" i="11"/>
  <c r="J14" i="11"/>
  <c r="J18" i="11"/>
  <c r="H20" i="11"/>
  <c r="H22" i="11"/>
  <c r="H26" i="11"/>
  <c r="I4" i="11"/>
  <c r="J4" i="11"/>
  <c r="J24" i="11"/>
  <c r="J26" i="11"/>
  <c r="J28" i="11"/>
  <c r="I15" i="11"/>
  <c r="I17" i="11"/>
  <c r="J22" i="11"/>
  <c r="J5" i="11"/>
  <c r="I21" i="11"/>
  <c r="J23" i="11"/>
  <c r="H12" i="11"/>
  <c r="H16" i="11"/>
  <c r="H18" i="11"/>
  <c r="I12" i="11"/>
  <c r="I16" i="11"/>
  <c r="I24" i="11"/>
  <c r="J10" i="11"/>
  <c r="J16" i="11"/>
  <c r="I22" i="11"/>
  <c r="I25" i="11"/>
  <c r="J15" i="11"/>
  <c r="J3" i="11"/>
  <c r="J20" i="11"/>
  <c r="I23" i="11"/>
  <c r="H24" i="11"/>
  <c r="J13" i="11"/>
  <c r="H17" i="11"/>
  <c r="I27" i="11"/>
  <c r="H15" i="11"/>
  <c r="I13" i="11"/>
  <c r="H14" i="11"/>
  <c r="J8" i="10"/>
  <c r="D18" i="10"/>
  <c r="D20" i="10"/>
  <c r="D21" i="10"/>
  <c r="D22" i="10"/>
  <c r="D23" i="10"/>
  <c r="I8" i="10"/>
  <c r="G3" i="10"/>
  <c r="G4" i="10"/>
  <c r="G5" i="10"/>
  <c r="G6" i="10"/>
  <c r="G9" i="10"/>
  <c r="G10" i="10"/>
  <c r="G11" i="10"/>
  <c r="G12" i="10"/>
  <c r="G13" i="10"/>
  <c r="G14" i="10"/>
  <c r="G15" i="10"/>
  <c r="G16" i="10"/>
  <c r="G17" i="10"/>
  <c r="G18" i="10"/>
  <c r="G20" i="10"/>
  <c r="G21" i="10"/>
  <c r="G22" i="10"/>
  <c r="G23" i="10"/>
  <c r="G24" i="10"/>
  <c r="G25" i="10"/>
  <c r="G26" i="10"/>
  <c r="G27" i="10"/>
  <c r="G28" i="10"/>
  <c r="G2" i="10"/>
  <c r="F3" i="10"/>
  <c r="F4" i="10"/>
  <c r="F5" i="10"/>
  <c r="F6" i="10"/>
  <c r="F9" i="10"/>
  <c r="F10" i="10"/>
  <c r="F11" i="10"/>
  <c r="F12" i="10"/>
  <c r="F13" i="10"/>
  <c r="F14" i="10"/>
  <c r="F15" i="10"/>
  <c r="F16" i="10"/>
  <c r="F17" i="10"/>
  <c r="F18" i="10"/>
  <c r="F20" i="10"/>
  <c r="F21" i="10"/>
  <c r="F22" i="10"/>
  <c r="F23" i="10"/>
  <c r="F24" i="10"/>
  <c r="F25" i="10"/>
  <c r="F26" i="10"/>
  <c r="F27" i="10"/>
  <c r="F28" i="10"/>
  <c r="F2" i="10"/>
  <c r="E3" i="10"/>
  <c r="E4" i="10"/>
  <c r="E5" i="10"/>
  <c r="E10" i="10"/>
  <c r="E11" i="10"/>
  <c r="E12" i="10"/>
  <c r="E13" i="10"/>
  <c r="E14" i="10"/>
  <c r="E15" i="10"/>
  <c r="E16" i="10"/>
  <c r="E17" i="10"/>
  <c r="E18" i="10"/>
  <c r="E20" i="10"/>
  <c r="H20" i="10"/>
  <c r="E21" i="10"/>
  <c r="H21" i="10"/>
  <c r="E22" i="10"/>
  <c r="H22" i="10"/>
  <c r="E23" i="10"/>
  <c r="H23" i="10"/>
  <c r="E24" i="10"/>
  <c r="E25" i="10"/>
  <c r="E26" i="10"/>
  <c r="E27" i="10"/>
  <c r="E28" i="10"/>
  <c r="D3" i="10"/>
  <c r="D5" i="10"/>
  <c r="D10" i="10"/>
  <c r="D11" i="10"/>
  <c r="D12" i="10"/>
  <c r="D13" i="10"/>
  <c r="D14" i="10"/>
  <c r="D15" i="10"/>
  <c r="D16" i="10"/>
  <c r="D17" i="10"/>
  <c r="D24" i="10"/>
  <c r="D25" i="10"/>
  <c r="D26" i="10"/>
  <c r="D27" i="10"/>
  <c r="D28" i="10"/>
  <c r="L20" i="10"/>
  <c r="N27" i="10"/>
  <c r="L27" i="10"/>
  <c r="N18" i="10"/>
  <c r="L18" i="10"/>
  <c r="N10" i="10"/>
  <c r="L10" i="10"/>
  <c r="N11" i="10"/>
  <c r="L11" i="10"/>
  <c r="L26" i="10"/>
  <c r="N26" i="10"/>
  <c r="L17" i="10"/>
  <c r="N17" i="10"/>
  <c r="N9" i="10"/>
  <c r="N2" i="10"/>
  <c r="N25" i="10"/>
  <c r="L16" i="10"/>
  <c r="N16" i="10"/>
  <c r="N6" i="10"/>
  <c r="L12" i="10"/>
  <c r="N12" i="10"/>
  <c r="H5" i="10"/>
  <c r="L24" i="10"/>
  <c r="N24" i="10"/>
  <c r="L15" i="10"/>
  <c r="N15" i="10"/>
  <c r="N5" i="10"/>
  <c r="L5" i="10"/>
  <c r="L21" i="10"/>
  <c r="N21" i="10"/>
  <c r="L23" i="10"/>
  <c r="N23" i="10"/>
  <c r="L14" i="10"/>
  <c r="N14" i="10"/>
  <c r="N4" i="10"/>
  <c r="N28" i="10"/>
  <c r="L28" i="10"/>
  <c r="N22" i="10"/>
  <c r="L13" i="10"/>
  <c r="N13" i="10"/>
  <c r="N3" i="10"/>
  <c r="L3" i="10"/>
  <c r="I21" i="10"/>
  <c r="J2" i="10"/>
  <c r="H11" i="10"/>
  <c r="I25" i="10"/>
  <c r="H26" i="10"/>
  <c r="I24" i="10"/>
  <c r="H25" i="10"/>
  <c r="H24" i="10"/>
  <c r="J24" i="10"/>
  <c r="I23" i="10"/>
  <c r="J23" i="10"/>
  <c r="I22" i="10"/>
  <c r="J22" i="10"/>
  <c r="J21" i="10"/>
  <c r="I28" i="10"/>
  <c r="I20" i="10"/>
  <c r="J28" i="10"/>
  <c r="J20" i="10"/>
  <c r="I27" i="10"/>
  <c r="H28" i="10"/>
  <c r="I26" i="10"/>
  <c r="J26" i="10"/>
  <c r="J27" i="10"/>
  <c r="H27" i="10"/>
  <c r="H10" i="10"/>
  <c r="J25" i="10"/>
  <c r="J9" i="10"/>
  <c r="I14" i="10"/>
  <c r="J14" i="10"/>
  <c r="H15" i="10"/>
  <c r="H3" i="10"/>
  <c r="I13" i="10"/>
  <c r="I3" i="10"/>
  <c r="J13" i="10"/>
  <c r="H14" i="10"/>
  <c r="I12" i="10"/>
  <c r="J12" i="10"/>
  <c r="H13" i="10"/>
  <c r="I11" i="10"/>
  <c r="J11" i="10"/>
  <c r="H12" i="10"/>
  <c r="I10" i="10"/>
  <c r="J10" i="10"/>
  <c r="H16" i="10"/>
  <c r="H17" i="10"/>
  <c r="H18" i="10"/>
  <c r="J19" i="10"/>
  <c r="I19" i="10"/>
  <c r="H19" i="10"/>
  <c r="J18" i="10"/>
  <c r="I18" i="10"/>
  <c r="J17" i="10"/>
  <c r="I17" i="10"/>
  <c r="J16" i="10"/>
  <c r="I16" i="10"/>
  <c r="J15" i="10"/>
  <c r="I15" i="10"/>
  <c r="H8" i="10"/>
  <c r="J7" i="10"/>
  <c r="I7" i="10"/>
  <c r="H7" i="10"/>
  <c r="J6" i="10"/>
  <c r="J5" i="10"/>
  <c r="I5" i="10"/>
  <c r="J4" i="10"/>
  <c r="I4" i="10"/>
  <c r="J3" i="10"/>
  <c r="I13" i="4"/>
  <c r="J13" i="4"/>
  <c r="J18" i="4"/>
  <c r="I18" i="4"/>
  <c r="H16" i="4"/>
  <c r="J21" i="4"/>
  <c r="I23" i="4"/>
  <c r="J23" i="4"/>
  <c r="J2" i="4"/>
  <c r="J3" i="4"/>
  <c r="J4" i="4"/>
  <c r="J5" i="4"/>
  <c r="J6" i="4"/>
  <c r="J7" i="4"/>
  <c r="J9" i="4"/>
  <c r="J12" i="4"/>
  <c r="J14" i="4"/>
  <c r="J15" i="4"/>
  <c r="J16" i="4"/>
  <c r="J17" i="4"/>
  <c r="J19" i="4"/>
  <c r="J22" i="4"/>
  <c r="J24" i="4"/>
  <c r="J25" i="4"/>
  <c r="J26" i="4"/>
  <c r="J27" i="4"/>
  <c r="J28" i="4"/>
  <c r="I3" i="4"/>
  <c r="I4" i="4"/>
  <c r="I5" i="4"/>
  <c r="I7" i="4"/>
  <c r="I8" i="4"/>
  <c r="I12" i="4"/>
  <c r="I14" i="4"/>
  <c r="I15" i="4"/>
  <c r="I16" i="4"/>
  <c r="I17" i="4"/>
  <c r="I19" i="4"/>
  <c r="I21" i="4"/>
  <c r="I22" i="4"/>
  <c r="I24" i="4"/>
  <c r="I25" i="4"/>
  <c r="I26" i="4"/>
  <c r="I27" i="4"/>
  <c r="I28" i="4"/>
  <c r="H3" i="4"/>
  <c r="H5" i="4"/>
  <c r="H7" i="4"/>
  <c r="H8" i="4"/>
  <c r="H12" i="4"/>
  <c r="H13" i="4"/>
  <c r="H14" i="4"/>
  <c r="H15" i="4"/>
  <c r="H17" i="4"/>
  <c r="H18" i="4"/>
  <c r="H19" i="4"/>
  <c r="H21" i="4"/>
  <c r="H22" i="4"/>
  <c r="H23" i="4"/>
  <c r="H24" i="4"/>
  <c r="H25" i="4"/>
  <c r="H26" i="4"/>
  <c r="H27" i="4"/>
  <c r="H28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</calcChain>
</file>

<file path=xl/sharedStrings.xml><?xml version="1.0" encoding="utf-8"?>
<sst xmlns="http://schemas.openxmlformats.org/spreadsheetml/2006/main" count="2365" uniqueCount="195">
  <si>
    <t>Property Id</t>
  </si>
  <si>
    <t>Property Name</t>
  </si>
  <si>
    <t>Year Ending</t>
  </si>
  <si>
    <t>Property GFA - Self-Reported (ft²)</t>
  </si>
  <si>
    <t>Primary Property Type - Self Selected</t>
  </si>
  <si>
    <t>% Difference from National Median Site EUI</t>
  </si>
  <si>
    <t>National Median Site EUI (kBtu/ft²)</t>
  </si>
  <si>
    <t>Site EUI (kBtu/ft²)</t>
  </si>
  <si>
    <t>2376537</t>
  </si>
  <si>
    <t>Bellevue Service Center</t>
  </si>
  <si>
    <t>Office</t>
  </si>
  <si>
    <t>2376557</t>
  </si>
  <si>
    <t>City Hall</t>
  </si>
  <si>
    <t>2378549</t>
  </si>
  <si>
    <t>Mercer Slough - Environ Ed Center</t>
  </si>
  <si>
    <t>Other - Education</t>
  </si>
  <si>
    <t>2398772</t>
  </si>
  <si>
    <t>Public Safety Training Center Stn 10</t>
  </si>
  <si>
    <t>Fire Station</t>
  </si>
  <si>
    <t>2398773</t>
  </si>
  <si>
    <t>Station 1</t>
  </si>
  <si>
    <t>2398774</t>
  </si>
  <si>
    <t>Station 2</t>
  </si>
  <si>
    <t>2398775</t>
  </si>
  <si>
    <t>Station 3</t>
  </si>
  <si>
    <t>2398776</t>
  </si>
  <si>
    <t>Station 4</t>
  </si>
  <si>
    <t>2398777</t>
  </si>
  <si>
    <t>Station 5</t>
  </si>
  <si>
    <t>2398778</t>
  </si>
  <si>
    <t>Station 6</t>
  </si>
  <si>
    <t>2398779</t>
  </si>
  <si>
    <t>Station 7</t>
  </si>
  <si>
    <t>2398780</t>
  </si>
  <si>
    <t>Station 8</t>
  </si>
  <si>
    <t>2398781</t>
  </si>
  <si>
    <t>Station 9</t>
  </si>
  <si>
    <t>2469665</t>
  </si>
  <si>
    <t>Surrey Downs</t>
  </si>
  <si>
    <t>Not Available</t>
  </si>
  <si>
    <t>2496208</t>
  </si>
  <si>
    <t>Bellevue Aquatic Center Building</t>
  </si>
  <si>
    <t>Swimming Pool</t>
  </si>
  <si>
    <t>2511155</t>
  </si>
  <si>
    <t>Lewis Creek Park</t>
  </si>
  <si>
    <t>2531026</t>
  </si>
  <si>
    <t>South Bellevue Community Center</t>
  </si>
  <si>
    <t>Social/Meeting Hall</t>
  </si>
  <si>
    <t>2786347</t>
  </si>
  <si>
    <t>Highland Park ~ Community Center</t>
  </si>
  <si>
    <t>2786348</t>
  </si>
  <si>
    <t>Ivanhoe Elementary School Buildings</t>
  </si>
  <si>
    <t>Performing Arts</t>
  </si>
  <si>
    <t>2786349</t>
  </si>
  <si>
    <t>Bellevue Botanical Garden - Shorts</t>
  </si>
  <si>
    <t>2786370</t>
  </si>
  <si>
    <t>Bellevue Botanical Garden - House</t>
  </si>
  <si>
    <t>Other - Recreation</t>
  </si>
  <si>
    <t>2786371</t>
  </si>
  <si>
    <t>Lake Hills Clubhouse</t>
  </si>
  <si>
    <t>2786372</t>
  </si>
  <si>
    <t>North Bellevue Community Center</t>
  </si>
  <si>
    <t>2786373</t>
  </si>
  <si>
    <t>Northwest Art Center - Building</t>
  </si>
  <si>
    <t>2786374</t>
  </si>
  <si>
    <t>Robinswood Park - House,Cabana,Pump</t>
  </si>
  <si>
    <t>2786375</t>
  </si>
  <si>
    <t>Robinswood Comm Park - Tennis Center</t>
  </si>
  <si>
    <t>2928569</t>
  </si>
  <si>
    <t>Bellefield Yard Storage/Office</t>
  </si>
  <si>
    <t>2928570</t>
  </si>
  <si>
    <t>Crossroads Comm Park ~ Center Bldg.</t>
  </si>
  <si>
    <t>2928571</t>
  </si>
  <si>
    <t>Northwest Art Center - House</t>
  </si>
  <si>
    <t>2928572</t>
  </si>
  <si>
    <t>Robinswood Comm Park - Barn</t>
  </si>
  <si>
    <t>2928573</t>
  </si>
  <si>
    <t>Eastgate Maintenance Yard</t>
  </si>
  <si>
    <t>Parking</t>
  </si>
  <si>
    <t>2940432</t>
  </si>
  <si>
    <t>Kelsey Creek Park Education Barn</t>
  </si>
  <si>
    <t>2940433</t>
  </si>
  <si>
    <t>Kelsey Creek Park House</t>
  </si>
  <si>
    <t>2940434</t>
  </si>
  <si>
    <t>Lake Hills Greenbelt - Ranger Stn</t>
  </si>
  <si>
    <t>2940435</t>
  </si>
  <si>
    <t>Mercer Slough - Bluberry Farm Bldg</t>
  </si>
  <si>
    <t>Other - Public Services</t>
  </si>
  <si>
    <t>2945803</t>
  </si>
  <si>
    <t>Municipal Golf Course - Maint Shop</t>
  </si>
  <si>
    <t>2974551</t>
  </si>
  <si>
    <t>Bellevue Botanical Garden - Sharp's</t>
  </si>
  <si>
    <t>2975703</t>
  </si>
  <si>
    <t>Bellevue Yacht Basin</t>
  </si>
  <si>
    <t>Other</t>
  </si>
  <si>
    <t>2975721</t>
  </si>
  <si>
    <t>Crossroads International Park</t>
  </si>
  <si>
    <t>2975728</t>
  </si>
  <si>
    <t>Hidden Valley Sports Park Restroom</t>
  </si>
  <si>
    <t>2975754</t>
  </si>
  <si>
    <t>Kelsey Creek Red Barn</t>
  </si>
  <si>
    <t>2975760</t>
  </si>
  <si>
    <t>Resource Management Crew Qtrs WD97</t>
  </si>
  <si>
    <t>2975761</t>
  </si>
  <si>
    <t>Lake Hills Greenbelt - Greenhouse</t>
  </si>
  <si>
    <t>2975762</t>
  </si>
  <si>
    <t>Lake Hills Greenbelt - Phantom Lk RR</t>
  </si>
  <si>
    <t>2975763</t>
  </si>
  <si>
    <t>Mercer Slough - A Frame House</t>
  </si>
  <si>
    <t>Single Family Home</t>
  </si>
  <si>
    <t>2975764</t>
  </si>
  <si>
    <t>Newcastle Beach Park - Restroom</t>
  </si>
  <si>
    <t>2975794</t>
  </si>
  <si>
    <t>Lake Hills Nursery House</t>
  </si>
  <si>
    <t>2975833</t>
  </si>
  <si>
    <t>Resource Management Office WD97</t>
  </si>
  <si>
    <t>2975834</t>
  </si>
  <si>
    <t>Hidden Valley Sports Park House</t>
  </si>
  <si>
    <t>2976336</t>
  </si>
  <si>
    <t>Bannerwood Sports Park</t>
  </si>
  <si>
    <t>Stadium (Open)</t>
  </si>
  <si>
    <t>3022646</t>
  </si>
  <si>
    <t>Lake Hills Greenbelt - Larson Lk bld</t>
  </si>
  <si>
    <t>3022647</t>
  </si>
  <si>
    <t>Winter's House</t>
  </si>
  <si>
    <t>5013386</t>
  </si>
  <si>
    <t>Lincoln Center rental</t>
  </si>
  <si>
    <t>5013391</t>
  </si>
  <si>
    <t>Bellevue Botanical Garden- New VisitorCtr</t>
  </si>
  <si>
    <t>5056564</t>
  </si>
  <si>
    <t>Bellevue Youth Theater at Crossroads</t>
  </si>
  <si>
    <t>5056568</t>
  </si>
  <si>
    <t>Driving Range</t>
  </si>
  <si>
    <t>5056571</t>
  </si>
  <si>
    <t>Bellefield Courts Building</t>
  </si>
  <si>
    <t>Courthouse</t>
  </si>
  <si>
    <t>5056575</t>
  </si>
  <si>
    <t>Crossroads Substation NEW</t>
  </si>
  <si>
    <t>Police Station</t>
  </si>
  <si>
    <t>5060308</t>
  </si>
  <si>
    <t>Old Safeway site</t>
  </si>
  <si>
    <t>5074252</t>
  </si>
  <si>
    <t>Crossroads Community Park- Annex</t>
  </si>
  <si>
    <t>5074253</t>
  </si>
  <si>
    <t>Crossroads Substation OLD</t>
  </si>
  <si>
    <t>5074254</t>
  </si>
  <si>
    <t>Factoria Substation</t>
  </si>
  <si>
    <t>Row Labels</t>
  </si>
  <si>
    <t>Grand Total</t>
  </si>
  <si>
    <t>Sum of Property GFA - Self-Reported (ft²)</t>
  </si>
  <si>
    <t>Sum of Site EUI (kBtu/ft²)</t>
  </si>
  <si>
    <t>Building Type</t>
  </si>
  <si>
    <t>Square Footage</t>
  </si>
  <si>
    <t>2014 EUI</t>
  </si>
  <si>
    <t>2015 EUI</t>
  </si>
  <si>
    <t>2016 EUI</t>
  </si>
  <si>
    <t>2017 EUI (06/30/2017)</t>
  </si>
  <si>
    <t>2015% Change</t>
  </si>
  <si>
    <t>2016% Change</t>
  </si>
  <si>
    <t>2017% Change</t>
  </si>
  <si>
    <t>Seattle EUI</t>
  </si>
  <si>
    <t>National Median EUI</t>
  </si>
  <si>
    <t>Fire Station 1</t>
  </si>
  <si>
    <t>Fire Station 2</t>
  </si>
  <si>
    <t>Fire Station 3</t>
  </si>
  <si>
    <t>Fire Station 4</t>
  </si>
  <si>
    <t>Fire Station 5</t>
  </si>
  <si>
    <t>Fire Station 6</t>
  </si>
  <si>
    <t>Fire Station 7</t>
  </si>
  <si>
    <t>Fire Station 8</t>
  </si>
  <si>
    <t>Fire Station 9</t>
  </si>
  <si>
    <t>-</t>
  </si>
  <si>
    <t>Sum of National Median Site EUI (kBtu/ft²)</t>
  </si>
  <si>
    <t>Weather Normalized Site EUI (kBtu/ft²)</t>
  </si>
  <si>
    <t>WN EUI 2014</t>
  </si>
  <si>
    <t>WN EUI 2015</t>
  </si>
  <si>
    <t>WN EUI 2016</t>
  </si>
  <si>
    <t>WN EUI 2017</t>
  </si>
  <si>
    <t>2. City of Seattle, Office of Sustainability and Environment. "Seattle Municipal Buildings: 2013-2014 Energy Performance Report" Seattle.gov Office of Sustainability and Environment. N.p., Sept. 2015. Web.</t>
  </si>
  <si>
    <t>3. Energy Star. "U.S. Energy Use Intensity by Property Type." Energy Star Portfolio Manager. N.p., Mar. 2016. Web.</t>
  </si>
  <si>
    <t>Seattle % Difference</t>
  </si>
  <si>
    <t>National % Difference</t>
  </si>
  <si>
    <t>1. For all ‘% Change’ columns, a negative value represents less energy use per square foot when compared to the year prior. For ‘Seattle % Difference’ and ‘National % Difference’ columns, a negative value means that the City of Bellevue’s 2016 EUI is performing better than the respective EUI from Seattle and the National Median</t>
  </si>
  <si>
    <t>Column Labels</t>
  </si>
  <si>
    <t>2015</t>
  </si>
  <si>
    <t>2016</t>
  </si>
  <si>
    <t>2017</t>
  </si>
  <si>
    <t>Average of Weather Normalized Site EUI (kBtu/ft²)</t>
  </si>
  <si>
    <t>2018</t>
  </si>
  <si>
    <t>2016 EUI2</t>
  </si>
  <si>
    <t>2017 EUI</t>
  </si>
  <si>
    <t>2017% Change2</t>
  </si>
  <si>
    <t>2018% Change</t>
  </si>
  <si>
    <t>1. For all ‘% Change’ columns, a negative value represents less energy use per square foot when compared to the year prior. For ‘Seattle % Difference’ and ‘National % Difference’ columns, a negative value means that the City of Bellevue’s 2018 EUI is performing better than the respective EUI from Seattle and the National Median</t>
  </si>
  <si>
    <t>2018 EUI (09/30/2018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</si>
</sst>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</font>
    <font>
      <b/>
      <sz val="9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/>
    <xf numFmtId="9" fontId="0" fillId="0" borderId="0" xfId="0" applyNumberFormat="1"/>
    <xf numFmtId="9" fontId="0" fillId="0" borderId="0" xfId="0" quotePrefix="1" applyNumberFormat="1"/>
    <xf numFmtId="1" fontId="0" fillId="0" borderId="0" xfId="0" applyNumberFormat="1"/>
    <xf numFmtId="1" fontId="0" fillId="0" borderId="0" xfId="0" quotePrefix="1" applyNumberFormat="1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" fontId="5" fillId="0" borderId="0" xfId="0" applyNumberFormat="1" applyFont="1"/>
    <xf numFmtId="9" fontId="5" fillId="0" borderId="0" xfId="0" quotePrefix="1" applyNumberFormat="1" applyFont="1"/>
    <xf numFmtId="9" fontId="5" fillId="0" borderId="0" xfId="0" applyNumberFormat="1" applyFont="1"/>
    <xf numFmtId="1" fontId="5" fillId="0" borderId="0" xfId="0" quotePrefix="1" applyNumberFormat="1" applyFont="1"/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/>
    <xf numFmtId="1" fontId="6" fillId="3" borderId="4" xfId="0" applyNumberFormat="1" applyFont="1" applyFill="1" applyBorder="1"/>
    <xf numFmtId="9" fontId="6" fillId="3" borderId="4" xfId="0" applyNumberFormat="1" applyFont="1" applyFill="1" applyBorder="1"/>
    <xf numFmtId="0" fontId="6" fillId="0" borderId="3" xfId="0" applyFont="1" applyBorder="1" applyAlignment="1">
      <alignment horizontal="left"/>
    </xf>
    <xf numFmtId="0" fontId="6" fillId="0" borderId="4" xfId="0" applyFont="1" applyBorder="1"/>
    <xf numFmtId="1" fontId="6" fillId="0" borderId="4" xfId="0" applyNumberFormat="1" applyFont="1" applyBorder="1"/>
    <xf numFmtId="9" fontId="6" fillId="0" borderId="4" xfId="0" applyNumberFormat="1" applyFont="1" applyBorder="1"/>
    <xf numFmtId="0" fontId="0" fillId="4" borderId="0" xfId="0" applyFill="1" applyAlignment="1">
      <alignment vertic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9" fontId="0" fillId="4" borderId="0" xfId="1" applyFont="1" applyFill="1" applyAlignment="1">
      <alignment horizontal="center"/>
    </xf>
    <xf numFmtId="0" fontId="0" fillId="0" borderId="0" xfId="0" applyAlignment="1"/>
    <xf numFmtId="0" fontId="0" fillId="4" borderId="0" xfId="0" applyFill="1"/>
    <xf numFmtId="9" fontId="6" fillId="3" borderId="5" xfId="0" applyNumberFormat="1" applyFont="1" applyFill="1" applyBorder="1"/>
    <xf numFmtId="9" fontId="6" fillId="3" borderId="4" xfId="0" quotePrefix="1" applyNumberFormat="1" applyFont="1" applyFill="1" applyBorder="1"/>
    <xf numFmtId="9" fontId="6" fillId="0" borderId="4" xfId="0" quotePrefix="1" applyNumberFormat="1" applyFont="1" applyBorder="1"/>
    <xf numFmtId="1" fontId="6" fillId="3" borderId="4" xfId="0" quotePrefix="1" applyNumberFormat="1" applyFont="1" applyFill="1" applyBorder="1"/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/>
    <xf numFmtId="1" fontId="6" fillId="3" borderId="7" xfId="0" applyNumberFormat="1" applyFont="1" applyFill="1" applyBorder="1"/>
    <xf numFmtId="9" fontId="6" fillId="3" borderId="7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6" tint="0.39997558519241921"/>
        </left>
        <right/>
        <top style="thin">
          <color theme="6" tint="0.39997558519241921"/>
        </top>
        <bottom style="thin">
          <color theme="6" tint="0.39997558519241921"/>
        </bottom>
      </border>
    </dxf>
    <dxf>
      <border outline="0"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6" tint="0.39997558519241921"/>
        </left>
        <right/>
        <top style="thin">
          <color theme="6" tint="0.39997558519241921"/>
        </top>
        <bottom style="thin">
          <color theme="6" tint="0.39997558519241921"/>
        </bottom>
      </border>
    </dxf>
    <dxf>
      <border outline="0">
        <bottom style="thin">
          <color rgb="FFC9C9C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EDEDED"/>
          <bgColor rgb="FFEDEDED"/>
        </patternFill>
      </fill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numFmt numFmtId="165" formatCode="m/d/yyyy"/>
      <alignment horizontal="general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2.xml"/><Relationship Id="rId1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rneet Kaur" refreshedDate="43439.512811805558" createdVersion="6" refreshedVersion="6" minRefreshableVersion="3" recordCount="248">
  <cacheSource type="worksheet">
    <worksheetSource ref="A1:I249" sheet="Information and Metrics"/>
  </cacheSource>
  <cacheFields count="11">
    <cacheField name="Property Id" numFmtId="0">
      <sharedItems/>
    </cacheField>
    <cacheField name="Property Name" numFmtId="0">
      <sharedItems count="62">
        <s v="Bellevue Service Center"/>
        <s v="City Hall"/>
        <s v="Mercer Slough - Environ Ed Center"/>
        <s v="Public Safety Training Center Stn 10"/>
        <s v="Station 1"/>
        <s v="Station 2"/>
        <s v="Station 3"/>
        <s v="Station 4"/>
        <s v="Station 5"/>
        <s v="Station 6"/>
        <s v="Station 7"/>
        <s v="Station 8"/>
        <s v="Station 9"/>
        <s v="Surrey Downs"/>
        <s v="Bellevue Aquatic Center Building"/>
        <s v="Lewis Creek Park"/>
        <s v="South Bellevue Community Center"/>
        <s v="Highland Park ~ Community Center"/>
        <s v="Ivanhoe Elementary School Buildings"/>
        <s v="Bellevue Botanical Garden - Shorts"/>
        <s v="Bellevue Botanical Garden - House"/>
        <s v="Lake Hills Clubhouse"/>
        <s v="North Bellevue Community Center"/>
        <s v="Northwest Art Center - Building"/>
        <s v="Robinswood Park - House,Cabana,Pump"/>
        <s v="Robinswood Comm Park - Tennis Center"/>
        <s v="Bellefield Yard Storage/Office"/>
        <s v="Crossroads Comm Park ~ Center Bldg."/>
        <s v="Northwest Art Center - House"/>
        <s v="Robinswood Comm Park - Barn"/>
        <s v="Eastgate Maintenance Yard"/>
        <s v="Kelsey Creek Park Education Barn"/>
        <s v="Kelsey Creek Park House"/>
        <s v="Lake Hills Greenbelt - Ranger Stn"/>
        <s v="Mercer Slough - Bluberry Farm Bldg"/>
        <s v="Municipal Golf Course - Maint Shop"/>
        <s v="Bellevue Botanical Garden - Sharp's"/>
        <s v="Bellevue Yacht Basin"/>
        <s v="Crossroads International Park"/>
        <s v="Hidden Valley Sports Park Restroom"/>
        <s v="Kelsey Creek Red Barn"/>
        <s v="Resource Management Crew Qtrs WD97"/>
        <s v="Lake Hills Greenbelt - Greenhouse"/>
        <s v="Lake Hills Greenbelt - Phantom Lk RR"/>
        <s v="Mercer Slough - A Frame House"/>
        <s v="Newcastle Beach Park - Restroom"/>
        <s v="Lake Hills Nursery House"/>
        <s v="Resource Management Office WD97"/>
        <s v="Hidden Valley Sports Park House"/>
        <s v="Bannerwood Sports Park"/>
        <s v="Lake Hills Greenbelt - Larson Lk bld"/>
        <s v="Winter's House"/>
        <s v="Lincoln Center rental"/>
        <s v="Bellevue Botanical Garden- New VisitorCtr"/>
        <s v="Bellevue Youth Theater at Crossroads"/>
        <s v="Driving Range"/>
        <s v="Bellefield Courts Building"/>
        <s v="Crossroads Substation NEW"/>
        <s v="Old Safeway site"/>
        <s v="Crossroads Community Park- Annex"/>
        <s v="Crossroads Substation OLD"/>
        <s v="Factoria Substation"/>
      </sharedItems>
    </cacheField>
    <cacheField name="Year Ending" numFmtId="14">
      <sharedItems containsSemiMixedTypes="0" containsNonDate="0" containsDate="1" containsString="0" minDate="2015-09-30T00:00:00" maxDate="2018-10-01T00:00:00" count="4">
        <d v="2018-09-30T00:00:00"/>
        <d v="2017-09-30T00:00:00"/>
        <d v="2016-09-30T00:00:00"/>
        <d v="2015-09-30T00:00:00"/>
      </sharedItems>
      <fieldGroup par="10" base="2">
        <rangePr groupBy="months" startDate="2015-09-30T00:00:00" endDate="2018-10-01T00:00:00"/>
        <groupItems count="14">
          <s v="&lt;9/30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1/2018"/>
        </groupItems>
      </fieldGroup>
    </cacheField>
    <cacheField name="Property GFA - Self-Reported (ft²)" numFmtId="0">
      <sharedItems containsSemiMixedTypes="0" containsString="0" containsNumber="1" containsInteger="1" minValue="204" maxValue="391839"/>
    </cacheField>
    <cacheField name="Primary Property Type - Self Selected" numFmtId="0">
      <sharedItems/>
    </cacheField>
    <cacheField name="% Difference from National Median Site EUI" numFmtId="0">
      <sharedItems containsMixedTypes="1" containsNumber="1" minValue="-86.2" maxValue="626.4"/>
    </cacheField>
    <cacheField name="National Median Site EUI (kBtu/ft²)" numFmtId="0">
      <sharedItems containsMixedTypes="1" containsNumber="1" minValue="26.3" maxValue="118.9"/>
    </cacheField>
    <cacheField name="Site EUI (kBtu/ft²)" numFmtId="0">
      <sharedItems containsMixedTypes="1" containsNumber="1" minValue="4.8" maxValue="290.60000000000002"/>
    </cacheField>
    <cacheField name="Weather Normalized Site EUI (kBtu/ft²)" numFmtId="0">
      <sharedItems containsMixedTypes="1" containsNumber="1" minValue="4.8" maxValue="290.60000000000002"/>
    </cacheField>
    <cacheField name="Quarters" numFmtId="0" databaseField="0">
      <fieldGroup base="2">
        <rangePr groupBy="quarters" startDate="2015-09-30T00:00:00" endDate="2018-10-01T00:00:00"/>
        <groupItems count="6">
          <s v="&lt;9/30/2015"/>
          <s v="Qtr1"/>
          <s v="Qtr2"/>
          <s v="Qtr3"/>
          <s v="Qtr4"/>
          <s v="&gt;10/1/2018"/>
        </groupItems>
      </fieldGroup>
    </cacheField>
    <cacheField name="Years" numFmtId="0" databaseField="0">
      <fieldGroup base="2">
        <rangePr groupBy="years" startDate="2015-09-30T00:00:00" endDate="2018-10-01T00:00:00"/>
        <groupItems count="6">
          <s v="&lt;9/30/2015"/>
          <s v="2015"/>
          <s v="2016"/>
          <s v="2017"/>
          <s v="2018"/>
          <s v="&gt;10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arneet Kaur" refreshedDate="43439.512812499997" createdVersion="6" refreshedVersion="6" minRefreshableVersion="3" recordCount="248">
  <cacheSource type="worksheet">
    <worksheetSource ref="A1:H249" sheet="Information and Metrics"/>
  </cacheSource>
  <cacheFields count="8">
    <cacheField name="Property Id" numFmtId="0">
      <sharedItems/>
    </cacheField>
    <cacheField name="Property Name" numFmtId="0">
      <sharedItems count="62">
        <s v="Bellevue Service Center"/>
        <s v="City Hall"/>
        <s v="Mercer Slough - Environ Ed Center"/>
        <s v="Public Safety Training Center Stn 10"/>
        <s v="Station 1"/>
        <s v="Station 2"/>
        <s v="Station 3"/>
        <s v="Station 4"/>
        <s v="Station 5"/>
        <s v="Station 6"/>
        <s v="Station 7"/>
        <s v="Station 8"/>
        <s v="Station 9"/>
        <s v="Surrey Downs"/>
        <s v="Bellevue Aquatic Center Building"/>
        <s v="Lewis Creek Park"/>
        <s v="South Bellevue Community Center"/>
        <s v="Highland Park ~ Community Center"/>
        <s v="Ivanhoe Elementary School Buildings"/>
        <s v="Bellevue Botanical Garden - Shorts"/>
        <s v="Bellevue Botanical Garden - House"/>
        <s v="Lake Hills Clubhouse"/>
        <s v="North Bellevue Community Center"/>
        <s v="Northwest Art Center - Building"/>
        <s v="Robinswood Park - House,Cabana,Pump"/>
        <s v="Robinswood Comm Park - Tennis Center"/>
        <s v="Bellefield Yard Storage/Office"/>
        <s v="Crossroads Comm Park ~ Center Bldg."/>
        <s v="Northwest Art Center - House"/>
        <s v="Robinswood Comm Park - Barn"/>
        <s v="Eastgate Maintenance Yard"/>
        <s v="Kelsey Creek Park Education Barn"/>
        <s v="Kelsey Creek Park House"/>
        <s v="Lake Hills Greenbelt - Ranger Stn"/>
        <s v="Mercer Slough - Bluberry Farm Bldg"/>
        <s v="Municipal Golf Course - Maint Shop"/>
        <s v="Bellevue Botanical Garden - Sharp's"/>
        <s v="Bellevue Yacht Basin"/>
        <s v="Crossroads International Park"/>
        <s v="Hidden Valley Sports Park Restroom"/>
        <s v="Kelsey Creek Red Barn"/>
        <s v="Resource Management Crew Qtrs WD97"/>
        <s v="Lake Hills Greenbelt - Greenhouse"/>
        <s v="Lake Hills Greenbelt - Phantom Lk RR"/>
        <s v="Mercer Slough - A Frame House"/>
        <s v="Newcastle Beach Park - Restroom"/>
        <s v="Lake Hills Nursery House"/>
        <s v="Resource Management Office WD97"/>
        <s v="Hidden Valley Sports Park House"/>
        <s v="Bannerwood Sports Park"/>
        <s v="Lake Hills Greenbelt - Larson Lk bld"/>
        <s v="Winter's House"/>
        <s v="Lincoln Center rental"/>
        <s v="Bellevue Botanical Garden- New VisitorCtr"/>
        <s v="Bellevue Youth Theater at Crossroads"/>
        <s v="Driving Range"/>
        <s v="Bellefield Courts Building"/>
        <s v="Crossroads Substation NEW"/>
        <s v="Old Safeway site"/>
        <s v="Crossroads Community Park- Annex"/>
        <s v="Crossroads Substation OLD"/>
        <s v="Factoria Substation"/>
      </sharedItems>
    </cacheField>
    <cacheField name="Year Ending" numFmtId="14">
      <sharedItems containsSemiMixedTypes="0" containsNonDate="0" containsDate="1" containsString="0" minDate="2014-06-30T00:00:00" maxDate="2018-10-01T00:00:00" count="13">
        <d v="2018-09-30T00:00:00"/>
        <d v="2017-09-30T00:00:00"/>
        <d v="2016-09-30T00:00:00"/>
        <d v="2015-09-30T00:00:00"/>
        <d v="2014-12-31T00:00:00" u="1"/>
        <d v="2015-12-31T00:00:00" u="1"/>
        <d v="2016-12-31T00:00:00" u="1"/>
        <d v="2017-12-31T00:00:00" u="1"/>
        <d v="2014-06-30T00:00:00" u="1"/>
        <d v="2015-06-30T00:00:00" u="1"/>
        <d v="2016-06-30T00:00:00" u="1"/>
        <d v="2017-06-30T00:00:00" u="1"/>
        <d v="2018-06-30T00:00:00" u="1"/>
      </sharedItems>
    </cacheField>
    <cacheField name="Property GFA - Self-Reported (ft²)" numFmtId="0">
      <sharedItems containsSemiMixedTypes="0" containsString="0" containsNumber="1" containsInteger="1" minValue="204" maxValue="391839"/>
    </cacheField>
    <cacheField name="Primary Property Type - Self Selected" numFmtId="0">
      <sharedItems/>
    </cacheField>
    <cacheField name="% Difference from National Median Site EUI" numFmtId="0">
      <sharedItems containsMixedTypes="1" containsNumber="1" minValue="-86.2" maxValue="626.4"/>
    </cacheField>
    <cacheField name="National Median Site EUI (kBtu/ft²)" numFmtId="0">
      <sharedItems containsMixedTypes="1" containsNumber="1" minValue="26.3" maxValue="118.9"/>
    </cacheField>
    <cacheField name="Site EUI (kBtu/ft²)" numFmtId="0">
      <sharedItems containsMixedTypes="1" containsNumber="1" minValue="4.8" maxValue="290.6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s v="2376537"/>
    <x v="0"/>
    <x v="0"/>
    <n v="127753"/>
    <s v="Office"/>
    <n v="42.2"/>
    <n v="49.3"/>
    <n v="70.2"/>
    <n v="71.599999999999994"/>
  </r>
  <r>
    <s v="2376537"/>
    <x v="0"/>
    <x v="1"/>
    <n v="127753"/>
    <s v="Office"/>
    <n v="49.5"/>
    <n v="49.6"/>
    <n v="74.099999999999994"/>
    <n v="73.900000000000006"/>
  </r>
  <r>
    <s v="2376537"/>
    <x v="0"/>
    <x v="2"/>
    <n v="127753"/>
    <s v="Office"/>
    <n v="37.299999999999997"/>
    <n v="48"/>
    <n v="65.900000000000006"/>
    <n v="75.900000000000006"/>
  </r>
  <r>
    <s v="2376537"/>
    <x v="0"/>
    <x v="3"/>
    <n v="127753"/>
    <s v="Office"/>
    <n v="36.5"/>
    <n v="46.2"/>
    <n v="63.1"/>
    <n v="76.900000000000006"/>
  </r>
  <r>
    <s v="2376557"/>
    <x v="1"/>
    <x v="0"/>
    <n v="391839"/>
    <s v="Office"/>
    <n v="-50.4"/>
    <n v="92.7"/>
    <n v="46"/>
    <n v="46.1"/>
  </r>
  <r>
    <s v="2376557"/>
    <x v="1"/>
    <x v="1"/>
    <n v="391839"/>
    <s v="Office"/>
    <n v="-46.7"/>
    <n v="92.9"/>
    <n v="49.5"/>
    <n v="49.5"/>
  </r>
  <r>
    <s v="2376557"/>
    <x v="1"/>
    <x v="2"/>
    <n v="391839"/>
    <s v="Office"/>
    <n v="-45"/>
    <n v="100.5"/>
    <n v="55.3"/>
    <n v="57.1"/>
  </r>
  <r>
    <s v="2376557"/>
    <x v="1"/>
    <x v="3"/>
    <n v="391839"/>
    <s v="Office"/>
    <n v="-44.7"/>
    <n v="106.2"/>
    <n v="58.8"/>
    <n v="61.4"/>
  </r>
  <r>
    <s v="2378549"/>
    <x v="2"/>
    <x v="0"/>
    <n v="11554"/>
    <s v="Other - Education"/>
    <n v="-1"/>
    <n v="59.4"/>
    <n v="58.8"/>
    <n v="60"/>
  </r>
  <r>
    <s v="2378549"/>
    <x v="2"/>
    <x v="1"/>
    <n v="11554"/>
    <s v="Other - Education"/>
    <n v="6.2"/>
    <n v="59.4"/>
    <n v="63.1"/>
    <n v="63.7"/>
  </r>
  <r>
    <s v="2378549"/>
    <x v="2"/>
    <x v="2"/>
    <n v="11554"/>
    <s v="Other - Education"/>
    <n v="5.5"/>
    <n v="58.8"/>
    <n v="62.1"/>
    <n v="71.7"/>
  </r>
  <r>
    <s v="2378549"/>
    <x v="2"/>
    <x v="3"/>
    <n v="11554"/>
    <s v="Other - Education"/>
    <n v="0.7"/>
    <n v="59.2"/>
    <n v="59.6"/>
    <n v="73.099999999999994"/>
  </r>
  <r>
    <s v="2398772"/>
    <x v="3"/>
    <x v="0"/>
    <n v="7022"/>
    <s v="Fire Station"/>
    <n v="119.4"/>
    <n v="45.2"/>
    <n v="99.1"/>
    <n v="99.8"/>
  </r>
  <r>
    <s v="2398772"/>
    <x v="3"/>
    <x v="1"/>
    <n v="7022"/>
    <s v="Fire Station"/>
    <n v="70.8"/>
    <n v="31.9"/>
    <n v="54.5"/>
    <n v="54.6"/>
  </r>
  <r>
    <s v="2398772"/>
    <x v="3"/>
    <x v="2"/>
    <n v="7022"/>
    <s v="Fire Station"/>
    <n v="70.8"/>
    <n v="35.6"/>
    <n v="60.8"/>
    <n v="67.7"/>
  </r>
  <r>
    <s v="2398772"/>
    <x v="3"/>
    <x v="3"/>
    <n v="7022"/>
    <s v="Fire Station"/>
    <n v="80.8"/>
    <n v="37.4"/>
    <n v="67.7"/>
    <n v="80.7"/>
  </r>
  <r>
    <s v="2398773"/>
    <x v="4"/>
    <x v="0"/>
    <n v="15700"/>
    <s v="Fire Station"/>
    <n v="-1.1000000000000001"/>
    <n v="55"/>
    <n v="54.4"/>
    <n v="55.1"/>
  </r>
  <r>
    <s v="2398773"/>
    <x v="4"/>
    <x v="1"/>
    <n v="15700"/>
    <s v="Fire Station"/>
    <n v="0.9"/>
    <n v="53.7"/>
    <n v="54.2"/>
    <n v="53.6"/>
  </r>
  <r>
    <s v="2398773"/>
    <x v="4"/>
    <x v="2"/>
    <n v="15700"/>
    <s v="Fire Station"/>
    <n v="-8.6999999999999993"/>
    <n v="50.9"/>
    <n v="46.5"/>
    <n v="51.1"/>
  </r>
  <r>
    <s v="2398773"/>
    <x v="4"/>
    <x v="3"/>
    <n v="15700"/>
    <s v="Fire Station"/>
    <n v="-14.5"/>
    <n v="51"/>
    <n v="43.6"/>
    <n v="51.3"/>
  </r>
  <r>
    <s v="2398774"/>
    <x v="5"/>
    <x v="0"/>
    <n v="11258"/>
    <s v="Fire Station"/>
    <n v="15.3"/>
    <n v="61.6"/>
    <n v="71"/>
    <n v="71"/>
  </r>
  <r>
    <s v="2398774"/>
    <x v="5"/>
    <x v="1"/>
    <n v="11258"/>
    <s v="Fire Station"/>
    <n v="28.5"/>
    <n v="66.2"/>
    <n v="85"/>
    <n v="84.1"/>
  </r>
  <r>
    <s v="2398774"/>
    <x v="5"/>
    <x v="2"/>
    <n v="11258"/>
    <s v="Fire Station"/>
    <n v="12.4"/>
    <n v="64.2"/>
    <n v="72.099999999999994"/>
    <n v="75.8"/>
  </r>
  <r>
    <s v="2398774"/>
    <x v="5"/>
    <x v="3"/>
    <n v="11258"/>
    <s v="Fire Station"/>
    <n v="23.5"/>
    <n v="67"/>
    <n v="82.8"/>
    <n v="86.7"/>
  </r>
  <r>
    <s v="2398775"/>
    <x v="6"/>
    <x v="0"/>
    <n v="16463"/>
    <s v="Fire Station"/>
    <n v="-36.1"/>
    <n v="61.9"/>
    <n v="39.6"/>
    <n v="39.799999999999997"/>
  </r>
  <r>
    <s v="2398775"/>
    <x v="6"/>
    <x v="1"/>
    <n v="16463"/>
    <s v="Fire Station"/>
    <n v="-35"/>
    <n v="62.8"/>
    <n v="40.9"/>
    <n v="39.9"/>
  </r>
  <r>
    <s v="2398775"/>
    <x v="6"/>
    <x v="2"/>
    <n v="16463"/>
    <s v="Fire Station"/>
    <n v="-37.799999999999997"/>
    <n v="60.9"/>
    <n v="37.9"/>
    <n v="41"/>
  </r>
  <r>
    <s v="2398775"/>
    <x v="6"/>
    <x v="3"/>
    <n v="16463"/>
    <s v="Fire Station"/>
    <n v="-35.700000000000003"/>
    <n v="62.6"/>
    <n v="40.299999999999997"/>
    <n v="44.6"/>
  </r>
  <r>
    <s v="2398776"/>
    <x v="7"/>
    <x v="0"/>
    <n v="6751"/>
    <s v="Fire Station"/>
    <n v="0.6"/>
    <n v="59.8"/>
    <n v="60.1"/>
    <n v="60.5"/>
  </r>
  <r>
    <s v="2398776"/>
    <x v="7"/>
    <x v="1"/>
    <n v="6751"/>
    <s v="Fire Station"/>
    <n v="12.3"/>
    <n v="66"/>
    <n v="74.2"/>
    <n v="73.3"/>
  </r>
  <r>
    <s v="2398776"/>
    <x v="7"/>
    <x v="2"/>
    <n v="6751"/>
    <s v="Fire Station"/>
    <n v="2.5"/>
    <n v="63.7"/>
    <n v="65.3"/>
    <n v="72"/>
  </r>
  <r>
    <s v="2398776"/>
    <x v="7"/>
    <x v="3"/>
    <n v="6751"/>
    <s v="Fire Station"/>
    <n v="5.2"/>
    <n v="61"/>
    <n v="64.2"/>
    <n v="70.900000000000006"/>
  </r>
  <r>
    <s v="2398777"/>
    <x v="8"/>
    <x v="0"/>
    <n v="5022"/>
    <s v="Fire Station"/>
    <n v="1"/>
    <n v="62.4"/>
    <n v="63"/>
    <n v="64"/>
  </r>
  <r>
    <s v="2398777"/>
    <x v="8"/>
    <x v="1"/>
    <n v="5022"/>
    <s v="Fire Station"/>
    <n v="12.5"/>
    <n v="65.7"/>
    <n v="73.8"/>
    <n v="73.599999999999994"/>
  </r>
  <r>
    <s v="2398777"/>
    <x v="8"/>
    <x v="2"/>
    <n v="5022"/>
    <s v="Fire Station"/>
    <n v="15"/>
    <n v="62.3"/>
    <n v="71.7"/>
    <n v="78.3"/>
  </r>
  <r>
    <s v="2398777"/>
    <x v="8"/>
    <x v="3"/>
    <n v="5022"/>
    <s v="Fire Station"/>
    <n v="12.2"/>
    <n v="61.3"/>
    <n v="68.8"/>
    <n v="79.099999999999994"/>
  </r>
  <r>
    <s v="2398778"/>
    <x v="9"/>
    <x v="0"/>
    <n v="6110"/>
    <s v="Fire Station"/>
    <n v="-11.1"/>
    <n v="62.6"/>
    <n v="55.6"/>
    <n v="55.7"/>
  </r>
  <r>
    <s v="2398778"/>
    <x v="9"/>
    <x v="1"/>
    <n v="6110"/>
    <s v="Fire Station"/>
    <n v="-10.3"/>
    <n v="61.9"/>
    <n v="55.5"/>
    <n v="54.9"/>
  </r>
  <r>
    <s v="2398778"/>
    <x v="9"/>
    <x v="2"/>
    <n v="6110"/>
    <s v="Fire Station"/>
    <n v="-11.7"/>
    <n v="58"/>
    <n v="51.2"/>
    <n v="57.5"/>
  </r>
  <r>
    <s v="2398778"/>
    <x v="9"/>
    <x v="3"/>
    <n v="6110"/>
    <s v="Fire Station"/>
    <n v="-10.6"/>
    <n v="57.8"/>
    <n v="51.7"/>
    <n v="51"/>
  </r>
  <r>
    <s v="2398779"/>
    <x v="10"/>
    <x v="0"/>
    <n v="5630"/>
    <s v="Fire Station"/>
    <n v="26.3"/>
    <n v="63.1"/>
    <n v="79.8"/>
    <n v="80"/>
  </r>
  <r>
    <s v="2398779"/>
    <x v="10"/>
    <x v="1"/>
    <n v="5630"/>
    <s v="Fire Station"/>
    <n v="29.2"/>
    <n v="65.8"/>
    <n v="84.9"/>
    <n v="83.7"/>
  </r>
  <r>
    <s v="2398779"/>
    <x v="10"/>
    <x v="2"/>
    <n v="5630"/>
    <s v="Fire Station"/>
    <n v="14.9"/>
    <n v="61.4"/>
    <n v="70.599999999999994"/>
    <n v="79.599999999999994"/>
  </r>
  <r>
    <s v="2398779"/>
    <x v="10"/>
    <x v="3"/>
    <n v="5630"/>
    <s v="Fire Station"/>
    <n v="13.3"/>
    <n v="59.6"/>
    <n v="67.599999999999994"/>
    <n v="82.2"/>
  </r>
  <r>
    <s v="2398780"/>
    <x v="11"/>
    <x v="0"/>
    <n v="9132"/>
    <s v="Fire Station"/>
    <n v="-20.8"/>
    <n v="63.9"/>
    <n v="50.7"/>
    <n v="51"/>
  </r>
  <r>
    <s v="2398780"/>
    <x v="11"/>
    <x v="1"/>
    <n v="9132"/>
    <s v="Fire Station"/>
    <n v="-11.6"/>
    <n v="64.8"/>
    <n v="57.3"/>
    <n v="56.6"/>
  </r>
  <r>
    <s v="2398780"/>
    <x v="11"/>
    <x v="2"/>
    <n v="9132"/>
    <s v="Fire Station"/>
    <n v="-19.8"/>
    <n v="67.900000000000006"/>
    <n v="54.5"/>
    <n v="59.9"/>
  </r>
  <r>
    <s v="2398780"/>
    <x v="11"/>
    <x v="3"/>
    <n v="9132"/>
    <s v="Fire Station"/>
    <n v="-7.1"/>
    <n v="69.2"/>
    <n v="64.2"/>
    <n v="70.599999999999994"/>
  </r>
  <r>
    <s v="2398781"/>
    <x v="12"/>
    <x v="0"/>
    <n v="7838"/>
    <s v="Fire Station"/>
    <n v="-15.7"/>
    <n v="47.9"/>
    <n v="40.4"/>
    <n v="40.799999999999997"/>
  </r>
  <r>
    <s v="2398781"/>
    <x v="12"/>
    <x v="1"/>
    <n v="7838"/>
    <s v="Fire Station"/>
    <n v="-9"/>
    <n v="54.6"/>
    <n v="49.6"/>
    <n v="49.3"/>
  </r>
  <r>
    <s v="2398781"/>
    <x v="12"/>
    <x v="2"/>
    <n v="7838"/>
    <s v="Fire Station"/>
    <n v="-11.7"/>
    <n v="61.4"/>
    <n v="54.2"/>
    <n v="59.4"/>
  </r>
  <r>
    <s v="2398781"/>
    <x v="12"/>
    <x v="3"/>
    <n v="7838"/>
    <s v="Fire Station"/>
    <n v="-3"/>
    <n v="65.5"/>
    <n v="63.5"/>
    <n v="69.599999999999994"/>
  </r>
  <r>
    <s v="2469665"/>
    <x v="13"/>
    <x v="0"/>
    <n v="21637"/>
    <s v="Office"/>
    <s v="Not Available"/>
    <n v="52.9"/>
    <s v="Not Available"/>
    <s v="Not Available"/>
  </r>
  <r>
    <s v="2469665"/>
    <x v="13"/>
    <x v="1"/>
    <n v="21637"/>
    <s v="Office"/>
    <s v="Not Available"/>
    <n v="52.9"/>
    <s v="Not Available"/>
    <s v="Not Available"/>
  </r>
  <r>
    <s v="2469665"/>
    <x v="13"/>
    <x v="2"/>
    <n v="21637"/>
    <s v="Office"/>
    <s v="Not Available"/>
    <n v="52.9"/>
    <s v="Not Available"/>
    <s v="Not Available"/>
  </r>
  <r>
    <s v="2469665"/>
    <x v="13"/>
    <x v="3"/>
    <n v="21637"/>
    <s v="Office"/>
    <s v="Not Available"/>
    <n v="52.9"/>
    <s v="Not Available"/>
    <s v="Not Available"/>
  </r>
  <r>
    <s v="2496208"/>
    <x v="14"/>
    <x v="0"/>
    <n v="26219"/>
    <s v="Swimming Pool"/>
    <n v="233.7"/>
    <n v="70.900000000000006"/>
    <n v="236.5"/>
    <n v="240.5"/>
  </r>
  <r>
    <s v="2496208"/>
    <x v="14"/>
    <x v="1"/>
    <n v="26219"/>
    <s v="Swimming Pool"/>
    <n v="206.8"/>
    <n v="68"/>
    <n v="208.6"/>
    <n v="209.8"/>
  </r>
  <r>
    <s v="2496208"/>
    <x v="14"/>
    <x v="2"/>
    <n v="26219"/>
    <s v="Swimming Pool"/>
    <n v="234.4"/>
    <n v="68.3"/>
    <n v="228.4"/>
    <n v="238.8"/>
  </r>
  <r>
    <s v="2496208"/>
    <x v="14"/>
    <x v="3"/>
    <n v="26219"/>
    <s v="Swimming Pool"/>
    <n v="244.7"/>
    <n v="73.5"/>
    <n v="253.3"/>
    <n v="270.39999999999998"/>
  </r>
  <r>
    <s v="2511155"/>
    <x v="15"/>
    <x v="0"/>
    <n v="5130"/>
    <s v="Other - Education"/>
    <n v="23.2"/>
    <n v="77.400000000000006"/>
    <n v="95.4"/>
    <n v="99.8"/>
  </r>
  <r>
    <s v="2511155"/>
    <x v="15"/>
    <x v="1"/>
    <n v="5130"/>
    <s v="Other - Education"/>
    <n v="31.6"/>
    <n v="78.7"/>
    <n v="103.6"/>
    <n v="105.7"/>
  </r>
  <r>
    <s v="2511155"/>
    <x v="15"/>
    <x v="2"/>
    <n v="5130"/>
    <s v="Other - Education"/>
    <n v="26.3"/>
    <n v="78.900000000000006"/>
    <n v="99.6"/>
    <n v="110.6"/>
  </r>
  <r>
    <s v="2511155"/>
    <x v="15"/>
    <x v="3"/>
    <n v="5130"/>
    <s v="Other - Education"/>
    <n v="18.8"/>
    <n v="76"/>
    <n v="90.3"/>
    <n v="102.9"/>
  </r>
  <r>
    <s v="2531026"/>
    <x v="16"/>
    <x v="0"/>
    <n v="34917"/>
    <s v="Social/Meeting Hall"/>
    <n v="24.9"/>
    <n v="45.7"/>
    <n v="57.1"/>
    <n v="57.9"/>
  </r>
  <r>
    <s v="2531026"/>
    <x v="16"/>
    <x v="1"/>
    <n v="34917"/>
    <s v="Social/Meeting Hall"/>
    <n v="21.7"/>
    <n v="47.5"/>
    <n v="57.8"/>
    <n v="57.1"/>
  </r>
  <r>
    <s v="2531026"/>
    <x v="16"/>
    <x v="2"/>
    <n v="34917"/>
    <s v="Social/Meeting Hall"/>
    <n v="18.8"/>
    <n v="43.4"/>
    <n v="51.5"/>
    <n v="55.6"/>
  </r>
  <r>
    <s v="2531026"/>
    <x v="16"/>
    <x v="3"/>
    <n v="34917"/>
    <s v="Social/Meeting Hall"/>
    <n v="9.9"/>
    <n v="43.4"/>
    <n v="47.7"/>
    <n v="51.4"/>
  </r>
  <r>
    <s v="2786347"/>
    <x v="17"/>
    <x v="0"/>
    <n v="22805"/>
    <s v="Social/Meeting Hall"/>
    <n v="-13.1"/>
    <n v="65"/>
    <n v="56.5"/>
    <n v="58.1"/>
  </r>
  <r>
    <s v="2786347"/>
    <x v="17"/>
    <x v="1"/>
    <n v="22805"/>
    <s v="Social/Meeting Hall"/>
    <n v="-2.1"/>
    <n v="66.7"/>
    <n v="65.3"/>
    <n v="65.2"/>
  </r>
  <r>
    <s v="2786347"/>
    <x v="17"/>
    <x v="2"/>
    <n v="22805"/>
    <s v="Social/Meeting Hall"/>
    <n v="-1.1000000000000001"/>
    <n v="66.599999999999994"/>
    <n v="65.900000000000006"/>
    <n v="72.2"/>
  </r>
  <r>
    <s v="2786347"/>
    <x v="17"/>
    <x v="3"/>
    <n v="22805"/>
    <s v="Social/Meeting Hall"/>
    <n v="-15.1"/>
    <n v="63.6"/>
    <n v="53.9"/>
    <n v="58.9"/>
  </r>
  <r>
    <s v="2786348"/>
    <x v="18"/>
    <x v="0"/>
    <n v="9430"/>
    <s v="Performing Arts"/>
    <n v="-55.9"/>
    <n v="61.3"/>
    <n v="27"/>
    <n v="27.6"/>
  </r>
  <r>
    <s v="2786348"/>
    <x v="18"/>
    <x v="1"/>
    <n v="9430"/>
    <s v="Performing Arts"/>
    <n v="-12.7"/>
    <n v="56.8"/>
    <n v="49.5"/>
    <n v="48.8"/>
  </r>
  <r>
    <s v="2786348"/>
    <x v="18"/>
    <x v="2"/>
    <n v="9430"/>
    <s v="Performing Arts"/>
    <n v="-6.8"/>
    <n v="53.7"/>
    <n v="50"/>
    <n v="55.5"/>
  </r>
  <r>
    <s v="2786348"/>
    <x v="18"/>
    <x v="3"/>
    <n v="9430"/>
    <s v="Performing Arts"/>
    <n v="-2.5"/>
    <n v="52.7"/>
    <n v="51.4"/>
    <n v="56.6"/>
  </r>
  <r>
    <s v="2786349"/>
    <x v="19"/>
    <x v="0"/>
    <n v="2500"/>
    <s v="Other - Education"/>
    <s v="Not Available"/>
    <n v="52.4"/>
    <s v="Not Available"/>
    <s v="Not Available"/>
  </r>
  <r>
    <s v="2786349"/>
    <x v="19"/>
    <x v="1"/>
    <n v="2500"/>
    <s v="Other - Education"/>
    <s v="Not Available"/>
    <n v="52.4"/>
    <s v="Not Available"/>
    <s v="Not Available"/>
  </r>
  <r>
    <s v="2786349"/>
    <x v="19"/>
    <x v="2"/>
    <n v="2500"/>
    <s v="Other - Education"/>
    <s v="Not Available"/>
    <n v="52.4"/>
    <s v="Not Available"/>
    <s v="Not Available"/>
  </r>
  <r>
    <s v="2786349"/>
    <x v="19"/>
    <x v="3"/>
    <n v="2500"/>
    <s v="Other - Education"/>
    <s v="Not Available"/>
    <n v="52.4"/>
    <s v="Not Available"/>
    <s v="Not Available"/>
  </r>
  <r>
    <s v="2786370"/>
    <x v="20"/>
    <x v="0"/>
    <n v="2250"/>
    <s v="Other - Recreation"/>
    <s v="Not Available"/>
    <n v="50.8"/>
    <s v="Not Available"/>
    <s v="Not Available"/>
  </r>
  <r>
    <s v="2786370"/>
    <x v="20"/>
    <x v="1"/>
    <n v="2250"/>
    <s v="Other - Recreation"/>
    <s v="Not Available"/>
    <n v="50.8"/>
    <s v="Not Available"/>
    <s v="Not Available"/>
  </r>
  <r>
    <s v="2786370"/>
    <x v="20"/>
    <x v="2"/>
    <n v="2250"/>
    <s v="Other - Recreation"/>
    <s v="Not Available"/>
    <n v="50.8"/>
    <s v="Not Available"/>
    <s v="Not Available"/>
  </r>
  <r>
    <s v="2786370"/>
    <x v="20"/>
    <x v="3"/>
    <n v="2250"/>
    <s v="Other - Recreation"/>
    <s v="Not Available"/>
    <n v="50.8"/>
    <s v="Not Available"/>
    <s v="Not Available"/>
  </r>
  <r>
    <s v="2786371"/>
    <x v="21"/>
    <x v="0"/>
    <n v="2744"/>
    <s v="Social/Meeting Hall"/>
    <n v="-36.5"/>
    <n v="75.3"/>
    <n v="47.8"/>
    <n v="49.6"/>
  </r>
  <r>
    <s v="2786371"/>
    <x v="21"/>
    <x v="1"/>
    <n v="2744"/>
    <s v="Social/Meeting Hall"/>
    <n v="-39.799999999999997"/>
    <n v="75.599999999999994"/>
    <n v="45.5"/>
    <n v="44.8"/>
  </r>
  <r>
    <s v="2786371"/>
    <x v="21"/>
    <x v="2"/>
    <n v="2744"/>
    <s v="Social/Meeting Hall"/>
    <n v="-37.799999999999997"/>
    <n v="68.599999999999994"/>
    <n v="42.7"/>
    <n v="48.2"/>
  </r>
  <r>
    <s v="2786371"/>
    <x v="21"/>
    <x v="3"/>
    <n v="2744"/>
    <s v="Social/Meeting Hall"/>
    <n v="-37.5"/>
    <n v="66.7"/>
    <n v="41.7"/>
    <n v="46.7"/>
  </r>
  <r>
    <s v="2786372"/>
    <x v="22"/>
    <x v="0"/>
    <n v="17820"/>
    <s v="Social/Meeting Hall"/>
    <n v="32.1"/>
    <n v="64.5"/>
    <n v="85.2"/>
    <n v="86.9"/>
  </r>
  <r>
    <s v="2786372"/>
    <x v="22"/>
    <x v="1"/>
    <n v="17820"/>
    <s v="Social/Meeting Hall"/>
    <n v="39.9"/>
    <n v="66.099999999999994"/>
    <n v="92.6"/>
    <n v="92.5"/>
  </r>
  <r>
    <s v="2786372"/>
    <x v="22"/>
    <x v="2"/>
    <n v="17820"/>
    <s v="Social/Meeting Hall"/>
    <n v="31.9"/>
    <n v="63.3"/>
    <n v="83.5"/>
    <n v="90"/>
  </r>
  <r>
    <s v="2786372"/>
    <x v="22"/>
    <x v="3"/>
    <n v="17820"/>
    <s v="Social/Meeting Hall"/>
    <n v="7.9"/>
    <n v="58.5"/>
    <n v="63.1"/>
    <n v="67.2"/>
  </r>
  <r>
    <s v="2786373"/>
    <x v="23"/>
    <x v="0"/>
    <n v="3880"/>
    <s v="Social/Meeting Hall"/>
    <n v="37.9"/>
    <n v="52"/>
    <n v="71.7"/>
    <n v="72.3"/>
  </r>
  <r>
    <s v="2786373"/>
    <x v="23"/>
    <x v="1"/>
    <n v="3880"/>
    <s v="Social/Meeting Hall"/>
    <n v="49.4"/>
    <n v="53"/>
    <n v="79.2"/>
    <n v="79.2"/>
  </r>
  <r>
    <s v="2786373"/>
    <x v="23"/>
    <x v="2"/>
    <n v="3880"/>
    <s v="Social/Meeting Hall"/>
    <n v="42.3"/>
    <n v="53.7"/>
    <n v="76.400000000000006"/>
    <n v="91.8"/>
  </r>
  <r>
    <s v="2786373"/>
    <x v="23"/>
    <x v="3"/>
    <n v="3880"/>
    <s v="Social/Meeting Hall"/>
    <n v="33.4"/>
    <n v="49.3"/>
    <n v="65.7"/>
    <n v="73.7"/>
  </r>
  <r>
    <s v="2786374"/>
    <x v="24"/>
    <x v="0"/>
    <n v="3721"/>
    <s v="Other - Recreation"/>
    <n v="55.7"/>
    <n v="61.7"/>
    <n v="96"/>
    <n v="97.4"/>
  </r>
  <r>
    <s v="2786374"/>
    <x v="24"/>
    <x v="1"/>
    <n v="3721"/>
    <s v="Other - Recreation"/>
    <n v="62.8"/>
    <n v="61.9"/>
    <n v="100.7"/>
    <n v="98.7"/>
  </r>
  <r>
    <s v="2786374"/>
    <x v="24"/>
    <x v="2"/>
    <n v="3721"/>
    <s v="Other - Recreation"/>
    <n v="63.8"/>
    <n v="61.2"/>
    <n v="100.2"/>
    <n v="109.4"/>
  </r>
  <r>
    <s v="2786374"/>
    <x v="24"/>
    <x v="3"/>
    <n v="3721"/>
    <s v="Other - Recreation"/>
    <n v="66.8"/>
    <n v="59.7"/>
    <n v="99.5"/>
    <n v="108.4"/>
  </r>
  <r>
    <s v="2786375"/>
    <x v="25"/>
    <x v="0"/>
    <n v="27687"/>
    <s v="Other - Recreation"/>
    <n v="37.1"/>
    <n v="60.5"/>
    <n v="82.9"/>
    <n v="85.8"/>
  </r>
  <r>
    <s v="2786375"/>
    <x v="25"/>
    <x v="1"/>
    <n v="27687"/>
    <s v="Other - Recreation"/>
    <n v="36"/>
    <n v="58.9"/>
    <n v="80.099999999999994"/>
    <n v="79.599999999999994"/>
  </r>
  <r>
    <s v="2786375"/>
    <x v="25"/>
    <x v="2"/>
    <n v="27687"/>
    <s v="Other - Recreation"/>
    <n v="30.9"/>
    <n v="57.1"/>
    <n v="74.7"/>
    <n v="85.5"/>
  </r>
  <r>
    <s v="2786375"/>
    <x v="25"/>
    <x v="3"/>
    <n v="27687"/>
    <s v="Other - Recreation"/>
    <n v="30.5"/>
    <n v="57.9"/>
    <n v="75.599999999999994"/>
    <n v="86.9"/>
  </r>
  <r>
    <s v="2928569"/>
    <x v="26"/>
    <x v="0"/>
    <n v="1760"/>
    <s v="Office"/>
    <n v="17.7"/>
    <n v="26.5"/>
    <n v="31.2"/>
    <n v="31.6"/>
  </r>
  <r>
    <s v="2928569"/>
    <x v="26"/>
    <x v="1"/>
    <n v="1760"/>
    <s v="Office"/>
    <n v="14.6"/>
    <n v="26.6"/>
    <n v="30.5"/>
    <n v="30.6"/>
  </r>
  <r>
    <s v="2928569"/>
    <x v="26"/>
    <x v="2"/>
    <n v="1760"/>
    <s v="Office"/>
    <n v="5.9"/>
    <n v="26.3"/>
    <n v="27.8"/>
    <n v="28.6"/>
  </r>
  <r>
    <s v="2928569"/>
    <x v="26"/>
    <x v="3"/>
    <n v="1760"/>
    <s v="Office"/>
    <n v="-7.2"/>
    <n v="27.4"/>
    <n v="25.4"/>
    <n v="26.9"/>
  </r>
  <r>
    <s v="2928570"/>
    <x v="27"/>
    <x v="0"/>
    <n v="21052"/>
    <s v="Social/Meeting Hall"/>
    <n v="-3.6"/>
    <n v="62"/>
    <n v="59.8"/>
    <n v="60.8"/>
  </r>
  <r>
    <s v="2928570"/>
    <x v="27"/>
    <x v="1"/>
    <n v="21052"/>
    <s v="Social/Meeting Hall"/>
    <n v="12.5"/>
    <n v="64.099999999999994"/>
    <n v="72.099999999999994"/>
    <n v="71.400000000000006"/>
  </r>
  <r>
    <s v="2928570"/>
    <x v="27"/>
    <x v="2"/>
    <n v="21052"/>
    <s v="Social/Meeting Hall"/>
    <n v="5.7"/>
    <n v="58.8"/>
    <n v="62.2"/>
    <n v="66.599999999999994"/>
  </r>
  <r>
    <s v="2928570"/>
    <x v="27"/>
    <x v="3"/>
    <n v="21052"/>
    <s v="Social/Meeting Hall"/>
    <n v="-0.9"/>
    <n v="53.1"/>
    <n v="52.6"/>
    <n v="57.9"/>
  </r>
  <r>
    <s v="2928571"/>
    <x v="28"/>
    <x v="0"/>
    <n v="1040"/>
    <s v="Office"/>
    <n v="-28.2"/>
    <n v="67.2"/>
    <n v="48.2"/>
    <n v="49.2"/>
  </r>
  <r>
    <s v="2928571"/>
    <x v="28"/>
    <x v="1"/>
    <n v="1040"/>
    <s v="Office"/>
    <n v="-27"/>
    <n v="68.5"/>
    <n v="50"/>
    <n v="50"/>
  </r>
  <r>
    <s v="2928571"/>
    <x v="28"/>
    <x v="2"/>
    <n v="1040"/>
    <s v="Office"/>
    <n v="-30.5"/>
    <n v="67.5"/>
    <n v="46.9"/>
    <n v="53.5"/>
  </r>
  <r>
    <s v="2928571"/>
    <x v="28"/>
    <x v="3"/>
    <n v="1040"/>
    <s v="Office"/>
    <n v="-33.5"/>
    <n v="67.900000000000006"/>
    <n v="45.2"/>
    <n v="53.8"/>
  </r>
  <r>
    <s v="2928572"/>
    <x v="29"/>
    <x v="0"/>
    <n v="4290"/>
    <s v="Other - Education"/>
    <n v="-61.2"/>
    <n v="78.5"/>
    <n v="30.5"/>
    <n v="32"/>
  </r>
  <r>
    <s v="2928572"/>
    <x v="29"/>
    <x v="1"/>
    <n v="4290"/>
    <s v="Other - Education"/>
    <n v="-63.2"/>
    <n v="81.5"/>
    <n v="30"/>
    <n v="30.4"/>
  </r>
  <r>
    <s v="2928572"/>
    <x v="29"/>
    <x v="2"/>
    <n v="4290"/>
    <s v="Other - Education"/>
    <n v="-64.099999999999994"/>
    <n v="78.2"/>
    <n v="28.1"/>
    <n v="31.3"/>
  </r>
  <r>
    <s v="2928572"/>
    <x v="29"/>
    <x v="3"/>
    <n v="4290"/>
    <s v="Other - Education"/>
    <n v="-62.1"/>
    <n v="77.7"/>
    <n v="29.4"/>
    <n v="33.1"/>
  </r>
  <r>
    <s v="2928573"/>
    <x v="30"/>
    <x v="0"/>
    <n v="1506"/>
    <s v="Parking"/>
    <s v="Not Available"/>
    <s v="Not Available"/>
    <n v="141.4"/>
    <n v="142.80000000000001"/>
  </r>
  <r>
    <s v="2928573"/>
    <x v="30"/>
    <x v="1"/>
    <n v="1506"/>
    <s v="Parking"/>
    <s v="Not Available"/>
    <s v="Not Available"/>
    <n v="139.1"/>
    <n v="136"/>
  </r>
  <r>
    <s v="2928573"/>
    <x v="30"/>
    <x v="2"/>
    <n v="1506"/>
    <s v="Parking"/>
    <s v="Not Available"/>
    <s v="Not Available"/>
    <n v="77.900000000000006"/>
    <n v="87"/>
  </r>
  <r>
    <s v="2928573"/>
    <x v="30"/>
    <x v="3"/>
    <n v="1506"/>
    <s v="Parking"/>
    <s v="Not Available"/>
    <s v="Not Available"/>
    <n v="69.599999999999994"/>
    <n v="79.5"/>
  </r>
  <r>
    <s v="2940432"/>
    <x v="31"/>
    <x v="0"/>
    <n v="4024"/>
    <s v="Other - Education"/>
    <n v="18.600000000000001"/>
    <n v="53.9"/>
    <n v="63.9"/>
    <n v="64.900000000000006"/>
  </r>
  <r>
    <s v="2940432"/>
    <x v="31"/>
    <x v="1"/>
    <n v="4024"/>
    <s v="Other - Education"/>
    <n v="20.3"/>
    <n v="54.6"/>
    <n v="65.7"/>
    <n v="65.2"/>
  </r>
  <r>
    <s v="2940432"/>
    <x v="31"/>
    <x v="2"/>
    <n v="4024"/>
    <s v="Other - Education"/>
    <n v="4.7"/>
    <n v="52.7"/>
    <n v="55.2"/>
    <n v="63.3"/>
  </r>
  <r>
    <s v="2940432"/>
    <x v="31"/>
    <x v="3"/>
    <n v="4024"/>
    <s v="Other - Education"/>
    <n v="9.1"/>
    <n v="54.1"/>
    <n v="59"/>
    <n v="72.599999999999994"/>
  </r>
  <r>
    <s v="2940433"/>
    <x v="32"/>
    <x v="0"/>
    <n v="3300"/>
    <s v="Other - Education"/>
    <s v="Not Available"/>
    <n v="52.4"/>
    <s v="Not Available"/>
    <s v="Not Available"/>
  </r>
  <r>
    <s v="2940433"/>
    <x v="32"/>
    <x v="1"/>
    <n v="3300"/>
    <s v="Other - Education"/>
    <n v="-48.9"/>
    <n v="69.3"/>
    <n v="35.4"/>
    <n v="34.799999999999997"/>
  </r>
  <r>
    <s v="2940433"/>
    <x v="32"/>
    <x v="2"/>
    <n v="3300"/>
    <s v="Other - Education"/>
    <n v="-46.9"/>
    <n v="65.400000000000006"/>
    <n v="34.700000000000003"/>
    <n v="39.4"/>
  </r>
  <r>
    <s v="2940433"/>
    <x v="32"/>
    <x v="3"/>
    <n v="3300"/>
    <s v="Other - Education"/>
    <n v="-42"/>
    <n v="63.2"/>
    <n v="36.6"/>
    <n v="44.6"/>
  </r>
  <r>
    <s v="2940434"/>
    <x v="33"/>
    <x v="0"/>
    <n v="2080"/>
    <s v="Other - Education"/>
    <n v="-39.4"/>
    <n v="73.3"/>
    <n v="44.4"/>
    <n v="46.4"/>
  </r>
  <r>
    <s v="2940434"/>
    <x v="33"/>
    <x v="1"/>
    <n v="2080"/>
    <s v="Other - Education"/>
    <n v="-36.1"/>
    <n v="72.599999999999994"/>
    <n v="46.4"/>
    <n v="47.5"/>
  </r>
  <r>
    <s v="2940434"/>
    <x v="33"/>
    <x v="2"/>
    <n v="2080"/>
    <s v="Other - Education"/>
    <n v="-41.3"/>
    <n v="71.3"/>
    <n v="41.9"/>
    <n v="45.8"/>
  </r>
  <r>
    <s v="2940434"/>
    <x v="33"/>
    <x v="3"/>
    <n v="2080"/>
    <s v="Other - Education"/>
    <n v="-38.200000000000003"/>
    <n v="67.7"/>
    <n v="41.8"/>
    <n v="45.7"/>
  </r>
  <r>
    <s v="2940435"/>
    <x v="34"/>
    <x v="0"/>
    <n v="2820"/>
    <s v="Other - Public Services"/>
    <n v="97.5"/>
    <n v="31.9"/>
    <n v="63"/>
    <n v="63"/>
  </r>
  <r>
    <s v="2940435"/>
    <x v="34"/>
    <x v="1"/>
    <n v="2820"/>
    <s v="Other - Public Services"/>
    <n v="93"/>
    <n v="31.9"/>
    <n v="61.5"/>
    <n v="61.5"/>
  </r>
  <r>
    <s v="2940435"/>
    <x v="34"/>
    <x v="2"/>
    <n v="2820"/>
    <s v="Other - Public Services"/>
    <n v="42.1"/>
    <n v="31.9"/>
    <n v="45.3"/>
    <n v="45.3"/>
  </r>
  <r>
    <s v="2940435"/>
    <x v="34"/>
    <x v="3"/>
    <n v="2820"/>
    <s v="Other - Public Services"/>
    <n v="57.5"/>
    <n v="31.9"/>
    <n v="50.2"/>
    <n v="50.2"/>
  </r>
  <r>
    <s v="2945803"/>
    <x v="35"/>
    <x v="0"/>
    <n v="4070"/>
    <s v="Other - Public Services"/>
    <n v="35.799999999999997"/>
    <n v="59.3"/>
    <n v="80.599999999999994"/>
    <n v="82.5"/>
  </r>
  <r>
    <s v="2945803"/>
    <x v="35"/>
    <x v="1"/>
    <n v="4070"/>
    <s v="Other - Public Services"/>
    <n v="50.2"/>
    <n v="55"/>
    <n v="82.6"/>
    <n v="83.2"/>
  </r>
  <r>
    <s v="2945803"/>
    <x v="35"/>
    <x v="2"/>
    <n v="4070"/>
    <s v="Other - Public Services"/>
    <n v="39.6"/>
    <n v="51"/>
    <n v="71.2"/>
    <n v="82.8"/>
  </r>
  <r>
    <s v="2945803"/>
    <x v="35"/>
    <x v="3"/>
    <n v="4070"/>
    <s v="Other - Public Services"/>
    <n v="29"/>
    <n v="51.3"/>
    <n v="66.3"/>
    <n v="82.8"/>
  </r>
  <r>
    <s v="2974551"/>
    <x v="36"/>
    <x v="0"/>
    <n v="427"/>
    <s v="Other - Education"/>
    <s v="Not Available"/>
    <n v="52.4"/>
    <s v="Not Available"/>
    <s v="Not Available"/>
  </r>
  <r>
    <s v="2974551"/>
    <x v="36"/>
    <x v="1"/>
    <n v="427"/>
    <s v="Other - Education"/>
    <s v="Not Available"/>
    <n v="52.4"/>
    <s v="Not Available"/>
    <s v="Not Available"/>
  </r>
  <r>
    <s v="2974551"/>
    <x v="36"/>
    <x v="2"/>
    <n v="427"/>
    <s v="Other - Education"/>
    <s v="Not Available"/>
    <n v="52.4"/>
    <s v="Not Available"/>
    <s v="Not Available"/>
  </r>
  <r>
    <s v="2974551"/>
    <x v="36"/>
    <x v="3"/>
    <n v="427"/>
    <s v="Other - Education"/>
    <s v="Not Available"/>
    <n v="52.4"/>
    <s v="Not Available"/>
    <s v="Not Available"/>
  </r>
  <r>
    <s v="2975703"/>
    <x v="37"/>
    <x v="0"/>
    <n v="4238"/>
    <s v="Other"/>
    <n v="133.80000000000001"/>
    <n v="31.9"/>
    <n v="74.5"/>
    <n v="76.3"/>
  </r>
  <r>
    <s v="2975703"/>
    <x v="37"/>
    <x v="1"/>
    <n v="4238"/>
    <s v="Other"/>
    <n v="133.80000000000001"/>
    <n v="31.9"/>
    <n v="74.5"/>
    <n v="74.2"/>
  </r>
  <r>
    <s v="2975703"/>
    <x v="37"/>
    <x v="2"/>
    <n v="4238"/>
    <s v="Other"/>
    <n v="109.9"/>
    <n v="31.9"/>
    <n v="66.900000000000006"/>
    <n v="79.900000000000006"/>
  </r>
  <r>
    <s v="2975703"/>
    <x v="37"/>
    <x v="3"/>
    <n v="4238"/>
    <s v="Other"/>
    <n v="105.7"/>
    <n v="31.9"/>
    <n v="65.599999999999994"/>
    <n v="84.4"/>
  </r>
  <r>
    <s v="2975721"/>
    <x v="38"/>
    <x v="0"/>
    <n v="2100"/>
    <s v="Other - Recreation"/>
    <n v="50.3"/>
    <n v="40"/>
    <n v="60.1"/>
    <n v="58.3"/>
  </r>
  <r>
    <s v="2975721"/>
    <x v="38"/>
    <x v="1"/>
    <n v="2100"/>
    <s v="Other - Recreation"/>
    <n v="63.9"/>
    <n v="40"/>
    <n v="65.599999999999994"/>
    <n v="63.8"/>
  </r>
  <r>
    <s v="2975721"/>
    <x v="38"/>
    <x v="2"/>
    <n v="2100"/>
    <s v="Other - Recreation"/>
    <n v="60.9"/>
    <n v="40"/>
    <n v="64.400000000000006"/>
    <n v="64.400000000000006"/>
  </r>
  <r>
    <s v="2975721"/>
    <x v="38"/>
    <x v="3"/>
    <n v="2100"/>
    <s v="Other - Recreation"/>
    <n v="77.5"/>
    <n v="40"/>
    <n v="71"/>
    <n v="71.400000000000006"/>
  </r>
  <r>
    <s v="2975728"/>
    <x v="39"/>
    <x v="0"/>
    <n v="800"/>
    <s v="Other - Recreation"/>
    <s v="Not Available"/>
    <n v="50.8"/>
    <s v="Not Available"/>
    <s v="Not Available"/>
  </r>
  <r>
    <s v="2975728"/>
    <x v="39"/>
    <x v="1"/>
    <n v="800"/>
    <s v="Other - Recreation"/>
    <s v="Not Available"/>
    <n v="50.8"/>
    <s v="Not Available"/>
    <s v="Not Available"/>
  </r>
  <r>
    <s v="2975728"/>
    <x v="39"/>
    <x v="2"/>
    <n v="800"/>
    <s v="Other - Recreation"/>
    <s v="Not Available"/>
    <n v="50.8"/>
    <s v="Not Available"/>
    <s v="Not Available"/>
  </r>
  <r>
    <s v="2975728"/>
    <x v="39"/>
    <x v="3"/>
    <n v="800"/>
    <s v="Other - Recreation"/>
    <s v="Not Available"/>
    <n v="50.8"/>
    <s v="Not Available"/>
    <s v="Not Available"/>
  </r>
  <r>
    <s v="2975754"/>
    <x v="40"/>
    <x v="0"/>
    <n v="360"/>
    <s v="Other - Education"/>
    <s v="Not Available"/>
    <n v="52.4"/>
    <s v="Not Available"/>
    <s v="Not Available"/>
  </r>
  <r>
    <s v="2975754"/>
    <x v="40"/>
    <x v="1"/>
    <n v="360"/>
    <s v="Other - Education"/>
    <n v="110.6"/>
    <n v="39.4"/>
    <n v="83"/>
    <n v="82.7"/>
  </r>
  <r>
    <s v="2975754"/>
    <x v="40"/>
    <x v="2"/>
    <n v="360"/>
    <s v="Other - Education"/>
    <n v="90"/>
    <n v="39.4"/>
    <n v="74.900000000000006"/>
    <n v="86.8"/>
  </r>
  <r>
    <s v="2975754"/>
    <x v="40"/>
    <x v="3"/>
    <n v="360"/>
    <s v="Other - Education"/>
    <n v="85.9"/>
    <n v="39.4"/>
    <n v="73.3"/>
    <n v="90.9"/>
  </r>
  <r>
    <s v="2975760"/>
    <x v="41"/>
    <x v="0"/>
    <n v="4750"/>
    <s v="Office"/>
    <n v="51.6"/>
    <n v="51"/>
    <n v="77.3"/>
    <n v="79.8"/>
  </r>
  <r>
    <s v="2975760"/>
    <x v="41"/>
    <x v="1"/>
    <n v="4750"/>
    <s v="Office"/>
    <n v="66.3"/>
    <n v="51.6"/>
    <n v="85.8"/>
    <n v="84.6"/>
  </r>
  <r>
    <s v="2975760"/>
    <x v="41"/>
    <x v="2"/>
    <n v="4750"/>
    <s v="Office"/>
    <n v="54.9"/>
    <n v="50.3"/>
    <n v="78"/>
    <n v="87.1"/>
  </r>
  <r>
    <s v="2975760"/>
    <x v="41"/>
    <x v="3"/>
    <n v="4750"/>
    <s v="Office"/>
    <n v="37.200000000000003"/>
    <n v="52.1"/>
    <n v="71.5"/>
    <n v="78.2"/>
  </r>
  <r>
    <s v="2975761"/>
    <x v="42"/>
    <x v="0"/>
    <n v="1672"/>
    <s v="Other - Recreation"/>
    <n v="67.900000000000006"/>
    <n v="50"/>
    <n v="83.9"/>
    <n v="83.9"/>
  </r>
  <r>
    <s v="2975761"/>
    <x v="42"/>
    <x v="1"/>
    <n v="1672"/>
    <s v="Other - Recreation"/>
    <n v="8.3000000000000007"/>
    <n v="62.8"/>
    <n v="68"/>
    <n v="68"/>
  </r>
  <r>
    <s v="2975761"/>
    <x v="42"/>
    <x v="2"/>
    <n v="1672"/>
    <s v="Other - Recreation"/>
    <n v="-16.5"/>
    <n v="59.3"/>
    <n v="49.6"/>
    <n v="49.6"/>
  </r>
  <r>
    <s v="2975761"/>
    <x v="42"/>
    <x v="3"/>
    <n v="1672"/>
    <s v="Other - Recreation"/>
    <n v="-18"/>
    <n v="56.5"/>
    <n v="46.3"/>
    <n v="46.3"/>
  </r>
  <r>
    <s v="2975762"/>
    <x v="43"/>
    <x v="0"/>
    <n v="204"/>
    <s v="Other - Recreation"/>
    <n v="19"/>
    <n v="40"/>
    <n v="47.6"/>
    <n v="48.5"/>
  </r>
  <r>
    <s v="2975762"/>
    <x v="43"/>
    <x v="1"/>
    <n v="204"/>
    <s v="Other - Recreation"/>
    <n v="21.4"/>
    <n v="40"/>
    <n v="48.6"/>
    <n v="47.5"/>
  </r>
  <r>
    <s v="2975762"/>
    <x v="43"/>
    <x v="2"/>
    <n v="204"/>
    <s v="Other - Recreation"/>
    <n v="-5.0999999999999996"/>
    <n v="40"/>
    <n v="38"/>
    <n v="40.9"/>
  </r>
  <r>
    <s v="2975762"/>
    <x v="43"/>
    <x v="3"/>
    <n v="204"/>
    <s v="Other - Recreation"/>
    <n v="-14.5"/>
    <n v="40"/>
    <n v="34.200000000000003"/>
    <n v="38.200000000000003"/>
  </r>
  <r>
    <s v="2975763"/>
    <x v="44"/>
    <x v="0"/>
    <n v="400"/>
    <s v="Single Family Home"/>
    <s v="Not Available"/>
    <s v="Not Available"/>
    <s v="Not Available"/>
    <s v="Not Available"/>
  </r>
  <r>
    <s v="2975763"/>
    <x v="44"/>
    <x v="1"/>
    <n v="400"/>
    <s v="Single Family Home"/>
    <s v="Not Available"/>
    <s v="Not Available"/>
    <s v="Not Available"/>
    <s v="Not Available"/>
  </r>
  <r>
    <s v="2975763"/>
    <x v="44"/>
    <x v="2"/>
    <n v="400"/>
    <s v="Single Family Home"/>
    <s v="Not Available"/>
    <s v="Not Available"/>
    <n v="181.4"/>
    <n v="208.2"/>
  </r>
  <r>
    <s v="2975763"/>
    <x v="44"/>
    <x v="3"/>
    <n v="400"/>
    <s v="Single Family Home"/>
    <s v="Not Available"/>
    <s v="Not Available"/>
    <n v="178"/>
    <n v="224"/>
  </r>
  <r>
    <s v="2975764"/>
    <x v="45"/>
    <x v="0"/>
    <n v="904"/>
    <s v="Other - Recreation"/>
    <n v="7.8"/>
    <n v="40"/>
    <n v="43.1"/>
    <n v="40.1"/>
  </r>
  <r>
    <s v="2975764"/>
    <x v="45"/>
    <x v="1"/>
    <n v="904"/>
    <s v="Other - Recreation"/>
    <n v="24.7"/>
    <n v="40"/>
    <n v="49.9"/>
    <n v="44.9"/>
  </r>
  <r>
    <s v="2975764"/>
    <x v="45"/>
    <x v="2"/>
    <n v="904"/>
    <s v="Other - Recreation"/>
    <n v="26.3"/>
    <n v="40"/>
    <n v="50.5"/>
    <n v="47.2"/>
  </r>
  <r>
    <s v="2975764"/>
    <x v="45"/>
    <x v="3"/>
    <n v="904"/>
    <s v="Other - Recreation"/>
    <n v="36.299999999999997"/>
    <n v="40"/>
    <n v="54.5"/>
    <n v="51.3"/>
  </r>
  <r>
    <s v="2975794"/>
    <x v="46"/>
    <x v="0"/>
    <n v="1240"/>
    <s v="Single Family Home"/>
    <s v="Not Available"/>
    <s v="Not Available"/>
    <s v="Not Available"/>
    <s v="Not Available"/>
  </r>
  <r>
    <s v="2975794"/>
    <x v="46"/>
    <x v="1"/>
    <n v="1240"/>
    <s v="Single Family Home"/>
    <s v="Not Available"/>
    <s v="Not Available"/>
    <s v="Not Available"/>
    <s v="Not Available"/>
  </r>
  <r>
    <s v="2975794"/>
    <x v="46"/>
    <x v="2"/>
    <n v="1240"/>
    <s v="Single Family Home"/>
    <s v="Not Available"/>
    <s v="Not Available"/>
    <s v="Not Available"/>
    <s v="Not Available"/>
  </r>
  <r>
    <s v="2975794"/>
    <x v="46"/>
    <x v="3"/>
    <n v="1240"/>
    <s v="Single Family Home"/>
    <s v="Not Available"/>
    <s v="Not Available"/>
    <s v="Not Available"/>
    <s v="Not Available"/>
  </r>
  <r>
    <s v="2975833"/>
    <x v="47"/>
    <x v="0"/>
    <n v="1800"/>
    <s v="Office"/>
    <n v="39"/>
    <n v="53.8"/>
    <n v="74.7"/>
    <n v="76.5"/>
  </r>
  <r>
    <s v="2975833"/>
    <x v="47"/>
    <x v="1"/>
    <n v="1800"/>
    <s v="Office"/>
    <n v="66.5"/>
    <n v="56.7"/>
    <n v="94.3"/>
    <n v="93.2"/>
  </r>
  <r>
    <s v="2975833"/>
    <x v="47"/>
    <x v="2"/>
    <n v="1800"/>
    <s v="Office"/>
    <n v="53.9"/>
    <n v="52.2"/>
    <n v="80.400000000000006"/>
    <n v="87.4"/>
  </r>
  <r>
    <s v="2975833"/>
    <x v="47"/>
    <x v="3"/>
    <n v="1800"/>
    <s v="Office"/>
    <n v="54.1"/>
    <n v="51.1"/>
    <n v="78.8"/>
    <n v="85.2"/>
  </r>
  <r>
    <s v="2975834"/>
    <x v="48"/>
    <x v="0"/>
    <n v="1550"/>
    <s v="Other - Recreation"/>
    <s v="Not Available"/>
    <n v="50.8"/>
    <s v="Not Available"/>
    <s v="Not Available"/>
  </r>
  <r>
    <s v="2975834"/>
    <x v="48"/>
    <x v="1"/>
    <n v="1550"/>
    <s v="Other - Recreation"/>
    <s v="Not Available"/>
    <n v="50.8"/>
    <s v="Not Available"/>
    <s v="Not Available"/>
  </r>
  <r>
    <s v="2975834"/>
    <x v="48"/>
    <x v="2"/>
    <n v="1550"/>
    <s v="Other - Recreation"/>
    <s v="Not Available"/>
    <n v="50.8"/>
    <s v="Not Available"/>
    <s v="Not Available"/>
  </r>
  <r>
    <s v="2975834"/>
    <x v="48"/>
    <x v="3"/>
    <n v="1550"/>
    <s v="Other - Recreation"/>
    <s v="Not Available"/>
    <n v="50.8"/>
    <s v="Not Available"/>
    <s v="Not Available"/>
  </r>
  <r>
    <s v="2976336"/>
    <x v="49"/>
    <x v="0"/>
    <n v="1000"/>
    <s v="Stadium (Open)"/>
    <n v="626.4"/>
    <n v="40"/>
    <n v="290.60000000000002"/>
    <n v="290.60000000000002"/>
  </r>
  <r>
    <s v="2976336"/>
    <x v="49"/>
    <x v="1"/>
    <n v="1000"/>
    <s v="Stadium (Open)"/>
    <n v="541.6"/>
    <n v="40"/>
    <n v="256.7"/>
    <n v="256.7"/>
  </r>
  <r>
    <s v="2976336"/>
    <x v="49"/>
    <x v="2"/>
    <n v="1000"/>
    <s v="Stadium (Open)"/>
    <n v="508.4"/>
    <n v="40"/>
    <n v="243.4"/>
    <n v="243.4"/>
  </r>
  <r>
    <s v="2976336"/>
    <x v="49"/>
    <x v="3"/>
    <n v="1000"/>
    <s v="Stadium (Open)"/>
    <n v="453.4"/>
    <n v="40"/>
    <n v="221.4"/>
    <n v="221.4"/>
  </r>
  <r>
    <s v="3022646"/>
    <x v="50"/>
    <x v="0"/>
    <n v="890"/>
    <s v="Other - Recreation"/>
    <n v="-0.6"/>
    <n v="40"/>
    <n v="39.799999999999997"/>
    <n v="39.799999999999997"/>
  </r>
  <r>
    <s v="3022646"/>
    <x v="50"/>
    <x v="1"/>
    <n v="890"/>
    <s v="Other - Recreation"/>
    <n v="-19.3"/>
    <n v="40"/>
    <n v="32.299999999999997"/>
    <n v="27.7"/>
  </r>
  <r>
    <s v="3022646"/>
    <x v="50"/>
    <x v="2"/>
    <n v="890"/>
    <s v="Other - Recreation"/>
    <n v="-23.2"/>
    <n v="40"/>
    <n v="30.7"/>
    <n v="26.8"/>
  </r>
  <r>
    <s v="3022646"/>
    <x v="50"/>
    <x v="3"/>
    <n v="890"/>
    <s v="Other - Recreation"/>
    <n v="-16"/>
    <n v="40"/>
    <n v="33.6"/>
    <n v="32"/>
  </r>
  <r>
    <s v="3022647"/>
    <x v="51"/>
    <x v="0"/>
    <n v="2924"/>
    <s v="Social/Meeting Hall"/>
    <s v="Not Available"/>
    <n v="56.1"/>
    <s v="Not Available"/>
    <s v="Not Available"/>
  </r>
  <r>
    <s v="3022647"/>
    <x v="51"/>
    <x v="1"/>
    <n v="2924"/>
    <s v="Social/Meeting Hall"/>
    <s v="Not Available"/>
    <n v="56.1"/>
    <s v="Not Available"/>
    <s v="Not Available"/>
  </r>
  <r>
    <s v="3022647"/>
    <x v="51"/>
    <x v="2"/>
    <n v="2924"/>
    <s v="Social/Meeting Hall"/>
    <n v="-10.3"/>
    <n v="83.6"/>
    <n v="75"/>
    <n v="87.9"/>
  </r>
  <r>
    <s v="3022647"/>
    <x v="51"/>
    <x v="3"/>
    <n v="2924"/>
    <s v="Social/Meeting Hall"/>
    <n v="-19.100000000000001"/>
    <n v="80.7"/>
    <n v="65.3"/>
    <n v="84.7"/>
  </r>
  <r>
    <s v="5013386"/>
    <x v="52"/>
    <x v="0"/>
    <n v="41191"/>
    <s v="Office"/>
    <n v="-3.3"/>
    <n v="41.6"/>
    <n v="40.200000000000003"/>
    <n v="41.8"/>
  </r>
  <r>
    <s v="5013386"/>
    <x v="52"/>
    <x v="1"/>
    <n v="41191"/>
    <s v="Office"/>
    <n v="35.5"/>
    <n v="41.6"/>
    <n v="56.3"/>
    <n v="56.8"/>
  </r>
  <r>
    <s v="5013386"/>
    <x v="52"/>
    <x v="2"/>
    <n v="41191"/>
    <s v="Office"/>
    <n v="26"/>
    <n v="41.6"/>
    <n v="52.4"/>
    <n v="58.1"/>
  </r>
  <r>
    <s v="5013386"/>
    <x v="52"/>
    <x v="3"/>
    <n v="41191"/>
    <s v="Office"/>
    <n v="34.799999999999997"/>
    <n v="41.6"/>
    <n v="56"/>
    <n v="64.8"/>
  </r>
  <r>
    <s v="5013391"/>
    <x v="53"/>
    <x v="0"/>
    <n v="5650"/>
    <s v="Other - Public Services"/>
    <n v="93.9"/>
    <n v="39.4"/>
    <n v="76.400000000000006"/>
    <n v="77.900000000000006"/>
  </r>
  <r>
    <s v="5013391"/>
    <x v="53"/>
    <x v="1"/>
    <n v="5650"/>
    <s v="Other - Public Services"/>
    <n v="118.4"/>
    <n v="39.4"/>
    <n v="86.1"/>
    <n v="85.6"/>
  </r>
  <r>
    <s v="5013391"/>
    <x v="53"/>
    <x v="2"/>
    <n v="5650"/>
    <s v="Other - Public Services"/>
    <n v="110.7"/>
    <n v="39.4"/>
    <n v="83.1"/>
    <n v="90.6"/>
  </r>
  <r>
    <s v="5013391"/>
    <x v="53"/>
    <x v="3"/>
    <n v="5650"/>
    <s v="Other - Public Services"/>
    <n v="113.6"/>
    <n v="39.4"/>
    <n v="84.2"/>
    <n v="99"/>
  </r>
  <r>
    <s v="5056564"/>
    <x v="54"/>
    <x v="0"/>
    <n v="12257"/>
    <s v="Performing Arts"/>
    <n v="3.3"/>
    <n v="40"/>
    <n v="41.3"/>
    <n v="41.1"/>
  </r>
  <r>
    <s v="5056564"/>
    <x v="54"/>
    <x v="1"/>
    <n v="12257"/>
    <s v="Performing Arts"/>
    <n v="1.8"/>
    <n v="40"/>
    <n v="40.700000000000003"/>
    <n v="40.700000000000003"/>
  </r>
  <r>
    <s v="5056564"/>
    <x v="54"/>
    <x v="2"/>
    <n v="12257"/>
    <s v="Performing Arts"/>
    <n v="-10.4"/>
    <n v="40"/>
    <n v="35.799999999999997"/>
    <n v="35.799999999999997"/>
  </r>
  <r>
    <s v="5056564"/>
    <x v="54"/>
    <x v="3"/>
    <n v="12257"/>
    <s v="Performing Arts"/>
    <s v="Not Available"/>
    <s v="Not Available"/>
    <s v="Not Available"/>
    <s v="Not Available"/>
  </r>
  <r>
    <s v="5056568"/>
    <x v="55"/>
    <x v="0"/>
    <n v="9025"/>
    <s v="Other - Recreation"/>
    <n v="-9.6999999999999993"/>
    <n v="40"/>
    <n v="36.1"/>
    <n v="36.9"/>
  </r>
  <r>
    <s v="5056568"/>
    <x v="55"/>
    <x v="1"/>
    <n v="9025"/>
    <s v="Other - Recreation"/>
    <n v="-3.6"/>
    <n v="40"/>
    <n v="38.5"/>
    <n v="38.9"/>
  </r>
  <r>
    <s v="5056568"/>
    <x v="55"/>
    <x v="2"/>
    <n v="9025"/>
    <s v="Other - Recreation"/>
    <n v="-16.100000000000001"/>
    <n v="40"/>
    <n v="33.5"/>
    <n v="38.4"/>
  </r>
  <r>
    <s v="5056568"/>
    <x v="55"/>
    <x v="3"/>
    <n v="9025"/>
    <s v="Other - Recreation"/>
    <s v="Not Available"/>
    <n v="50.8"/>
    <s v="Not Available"/>
    <s v="Not Available"/>
  </r>
  <r>
    <s v="5056571"/>
    <x v="56"/>
    <x v="0"/>
    <n v="29486"/>
    <s v="Courthouse"/>
    <n v="92.9"/>
    <n v="35.200000000000003"/>
    <n v="67.900000000000006"/>
    <n v="68.099999999999994"/>
  </r>
  <r>
    <s v="5056571"/>
    <x v="56"/>
    <x v="1"/>
    <n v="29486"/>
    <s v="Courthouse"/>
    <n v="100.6"/>
    <n v="35.200000000000003"/>
    <n v="70.7"/>
    <n v="69.900000000000006"/>
  </r>
  <r>
    <s v="5056571"/>
    <x v="56"/>
    <x v="2"/>
    <n v="29486"/>
    <s v="Courthouse"/>
    <n v="94"/>
    <n v="34.9"/>
    <n v="67.8"/>
    <n v="75.5"/>
  </r>
  <r>
    <s v="5056571"/>
    <x v="56"/>
    <x v="3"/>
    <n v="29486"/>
    <s v="Courthouse"/>
    <s v="Not Available"/>
    <n v="101.2"/>
    <s v="Not Available"/>
    <s v="Not Available"/>
  </r>
  <r>
    <s v="5056575"/>
    <x v="57"/>
    <x v="0"/>
    <n v="1361"/>
    <s v="Police Station"/>
    <n v="-28.3"/>
    <n v="44.6"/>
    <n v="32"/>
    <n v="32"/>
  </r>
  <r>
    <s v="5056575"/>
    <x v="57"/>
    <x v="1"/>
    <n v="1361"/>
    <s v="Police Station"/>
    <n v="-17.899999999999999"/>
    <n v="44.6"/>
    <n v="36.6"/>
    <n v="36.6"/>
  </r>
  <r>
    <s v="5056575"/>
    <x v="57"/>
    <x v="2"/>
    <n v="1361"/>
    <s v="Police Station"/>
    <n v="-11"/>
    <n v="44.6"/>
    <n v="39.700000000000003"/>
    <n v="39.700000000000003"/>
  </r>
  <r>
    <s v="5056575"/>
    <x v="57"/>
    <x v="3"/>
    <n v="1361"/>
    <s v="Police Station"/>
    <s v="Not Available"/>
    <s v="Not Available"/>
    <s v="Not Available"/>
    <s v="Not Available"/>
  </r>
  <r>
    <s v="5060308"/>
    <x v="58"/>
    <x v="0"/>
    <n v="16000"/>
    <s v="Other - Public Services"/>
    <n v="-86.2"/>
    <n v="34.6"/>
    <n v="4.8"/>
    <n v="4.8"/>
  </r>
  <r>
    <s v="5060308"/>
    <x v="58"/>
    <x v="1"/>
    <n v="16000"/>
    <s v="Other - Public Services"/>
    <n v="-56.1"/>
    <n v="34.6"/>
    <n v="15.2"/>
    <n v="15.3"/>
  </r>
  <r>
    <s v="5060308"/>
    <x v="58"/>
    <x v="2"/>
    <n v="16000"/>
    <s v="Other - Public Services"/>
    <n v="-51.7"/>
    <n v="34.6"/>
    <n v="16.7"/>
    <n v="17.399999999999999"/>
  </r>
  <r>
    <s v="5060308"/>
    <x v="58"/>
    <x v="3"/>
    <n v="16000"/>
    <s v="Other - Public Services"/>
    <n v="-61.9"/>
    <n v="34.6"/>
    <n v="13.2"/>
    <n v="15"/>
  </r>
  <r>
    <s v="5074252"/>
    <x v="59"/>
    <x v="0"/>
    <n v="3210"/>
    <s v="Other - Public Services"/>
    <s v="Not Available"/>
    <n v="40.1"/>
    <s v="Not Available"/>
    <s v="Not Available"/>
  </r>
  <r>
    <s v="5074252"/>
    <x v="59"/>
    <x v="1"/>
    <n v="3210"/>
    <s v="Other - Public Services"/>
    <n v="61.7"/>
    <n v="52.8"/>
    <n v="85.4"/>
    <n v="86.3"/>
  </r>
  <r>
    <s v="5074252"/>
    <x v="59"/>
    <x v="2"/>
    <n v="3210"/>
    <s v="Other - Public Services"/>
    <n v="38.799999999999997"/>
    <n v="53.9"/>
    <n v="74.8"/>
    <n v="81.7"/>
  </r>
  <r>
    <s v="5074252"/>
    <x v="59"/>
    <x v="3"/>
    <n v="3210"/>
    <s v="Other - Public Services"/>
    <n v="39.5"/>
    <n v="51.7"/>
    <n v="72.2"/>
    <n v="78.5"/>
  </r>
  <r>
    <s v="5074253"/>
    <x v="60"/>
    <x v="0"/>
    <n v="895"/>
    <s v="Police Station"/>
    <s v="Not Available"/>
    <n v="63.5"/>
    <s v="Not Available"/>
    <s v="Not Available"/>
  </r>
  <r>
    <s v="5074253"/>
    <x v="60"/>
    <x v="1"/>
    <n v="895"/>
    <s v="Police Station"/>
    <s v="Not Available"/>
    <n v="63.5"/>
    <s v="Not Available"/>
    <s v="Not Available"/>
  </r>
  <r>
    <s v="5074253"/>
    <x v="60"/>
    <x v="2"/>
    <n v="895"/>
    <s v="Police Station"/>
    <s v="Not Available"/>
    <n v="63.5"/>
    <s v="Not Available"/>
    <s v="Not Available"/>
  </r>
  <r>
    <s v="5074253"/>
    <x v="60"/>
    <x v="3"/>
    <n v="895"/>
    <s v="Police Station"/>
    <s v="Not Available"/>
    <n v="63.5"/>
    <s v="Not Available"/>
    <s v="Not Available"/>
  </r>
  <r>
    <s v="5074254"/>
    <x v="61"/>
    <x v="0"/>
    <n v="1224"/>
    <s v="Police Station"/>
    <n v="-74.7"/>
    <n v="118.9"/>
    <n v="30.1"/>
    <n v="30.7"/>
  </r>
  <r>
    <s v="5074254"/>
    <x v="61"/>
    <x v="1"/>
    <n v="1224"/>
    <s v="Police Station"/>
    <n v="-73.099999999999994"/>
    <n v="118.9"/>
    <n v="32"/>
    <n v="30.3"/>
  </r>
  <r>
    <s v="5074254"/>
    <x v="61"/>
    <x v="2"/>
    <n v="1224"/>
    <s v="Police Station"/>
    <n v="-80.3"/>
    <n v="118.9"/>
    <n v="23.4"/>
    <n v="30.6"/>
  </r>
  <r>
    <s v="5074254"/>
    <x v="61"/>
    <x v="3"/>
    <n v="1224"/>
    <s v="Police Station"/>
    <n v="-77.900000000000006"/>
    <n v="118.9"/>
    <n v="26.3"/>
    <n v="34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s v="2376537"/>
    <x v="0"/>
    <x v="0"/>
    <n v="127753"/>
    <s v="Office"/>
    <n v="42.2"/>
    <n v="49.3"/>
    <n v="70.2"/>
  </r>
  <r>
    <s v="2376537"/>
    <x v="0"/>
    <x v="1"/>
    <n v="127753"/>
    <s v="Office"/>
    <n v="49.5"/>
    <n v="49.6"/>
    <n v="74.099999999999994"/>
  </r>
  <r>
    <s v="2376537"/>
    <x v="0"/>
    <x v="2"/>
    <n v="127753"/>
    <s v="Office"/>
    <n v="37.299999999999997"/>
    <n v="48"/>
    <n v="65.900000000000006"/>
  </r>
  <r>
    <s v="2376537"/>
    <x v="0"/>
    <x v="3"/>
    <n v="127753"/>
    <s v="Office"/>
    <n v="36.5"/>
    <n v="46.2"/>
    <n v="63.1"/>
  </r>
  <r>
    <s v="2376557"/>
    <x v="1"/>
    <x v="0"/>
    <n v="391839"/>
    <s v="Office"/>
    <n v="-50.4"/>
    <n v="92.7"/>
    <n v="46"/>
  </r>
  <r>
    <s v="2376557"/>
    <x v="1"/>
    <x v="1"/>
    <n v="391839"/>
    <s v="Office"/>
    <n v="-46.7"/>
    <n v="92.9"/>
    <n v="49.5"/>
  </r>
  <r>
    <s v="2376557"/>
    <x v="1"/>
    <x v="2"/>
    <n v="391839"/>
    <s v="Office"/>
    <n v="-45"/>
    <n v="100.5"/>
    <n v="55.3"/>
  </r>
  <r>
    <s v="2376557"/>
    <x v="1"/>
    <x v="3"/>
    <n v="391839"/>
    <s v="Office"/>
    <n v="-44.7"/>
    <n v="106.2"/>
    <n v="58.8"/>
  </r>
  <r>
    <s v="2378549"/>
    <x v="2"/>
    <x v="0"/>
    <n v="11554"/>
    <s v="Other - Education"/>
    <n v="-1"/>
    <n v="59.4"/>
    <n v="58.8"/>
  </r>
  <r>
    <s v="2378549"/>
    <x v="2"/>
    <x v="1"/>
    <n v="11554"/>
    <s v="Other - Education"/>
    <n v="6.2"/>
    <n v="59.4"/>
    <n v="63.1"/>
  </r>
  <r>
    <s v="2378549"/>
    <x v="2"/>
    <x v="2"/>
    <n v="11554"/>
    <s v="Other - Education"/>
    <n v="5.5"/>
    <n v="58.8"/>
    <n v="62.1"/>
  </r>
  <r>
    <s v="2378549"/>
    <x v="2"/>
    <x v="3"/>
    <n v="11554"/>
    <s v="Other - Education"/>
    <n v="0.7"/>
    <n v="59.2"/>
    <n v="59.6"/>
  </r>
  <r>
    <s v="2398772"/>
    <x v="3"/>
    <x v="0"/>
    <n v="7022"/>
    <s v="Fire Station"/>
    <n v="119.4"/>
    <n v="45.2"/>
    <n v="99.1"/>
  </r>
  <r>
    <s v="2398772"/>
    <x v="3"/>
    <x v="1"/>
    <n v="7022"/>
    <s v="Fire Station"/>
    <n v="70.8"/>
    <n v="31.9"/>
    <n v="54.5"/>
  </r>
  <r>
    <s v="2398772"/>
    <x v="3"/>
    <x v="2"/>
    <n v="7022"/>
    <s v="Fire Station"/>
    <n v="70.8"/>
    <n v="35.6"/>
    <n v="60.8"/>
  </r>
  <r>
    <s v="2398772"/>
    <x v="3"/>
    <x v="3"/>
    <n v="7022"/>
    <s v="Fire Station"/>
    <n v="80.8"/>
    <n v="37.4"/>
    <n v="67.7"/>
  </r>
  <r>
    <s v="2398773"/>
    <x v="4"/>
    <x v="0"/>
    <n v="15700"/>
    <s v="Fire Station"/>
    <n v="-1.1000000000000001"/>
    <n v="55"/>
    <n v="54.4"/>
  </r>
  <r>
    <s v="2398773"/>
    <x v="4"/>
    <x v="1"/>
    <n v="15700"/>
    <s v="Fire Station"/>
    <n v="0.9"/>
    <n v="53.7"/>
    <n v="54.2"/>
  </r>
  <r>
    <s v="2398773"/>
    <x v="4"/>
    <x v="2"/>
    <n v="15700"/>
    <s v="Fire Station"/>
    <n v="-8.6999999999999993"/>
    <n v="50.9"/>
    <n v="46.5"/>
  </r>
  <r>
    <s v="2398773"/>
    <x v="4"/>
    <x v="3"/>
    <n v="15700"/>
    <s v="Fire Station"/>
    <n v="-14.5"/>
    <n v="51"/>
    <n v="43.6"/>
  </r>
  <r>
    <s v="2398774"/>
    <x v="5"/>
    <x v="0"/>
    <n v="11258"/>
    <s v="Fire Station"/>
    <n v="15.3"/>
    <n v="61.6"/>
    <n v="71"/>
  </r>
  <r>
    <s v="2398774"/>
    <x v="5"/>
    <x v="1"/>
    <n v="11258"/>
    <s v="Fire Station"/>
    <n v="28.5"/>
    <n v="66.2"/>
    <n v="85"/>
  </r>
  <r>
    <s v="2398774"/>
    <x v="5"/>
    <x v="2"/>
    <n v="11258"/>
    <s v="Fire Station"/>
    <n v="12.4"/>
    <n v="64.2"/>
    <n v="72.099999999999994"/>
  </r>
  <r>
    <s v="2398774"/>
    <x v="5"/>
    <x v="3"/>
    <n v="11258"/>
    <s v="Fire Station"/>
    <n v="23.5"/>
    <n v="67"/>
    <n v="82.8"/>
  </r>
  <r>
    <s v="2398775"/>
    <x v="6"/>
    <x v="0"/>
    <n v="16463"/>
    <s v="Fire Station"/>
    <n v="-36.1"/>
    <n v="61.9"/>
    <n v="39.6"/>
  </r>
  <r>
    <s v="2398775"/>
    <x v="6"/>
    <x v="1"/>
    <n v="16463"/>
    <s v="Fire Station"/>
    <n v="-35"/>
    <n v="62.8"/>
    <n v="40.9"/>
  </r>
  <r>
    <s v="2398775"/>
    <x v="6"/>
    <x v="2"/>
    <n v="16463"/>
    <s v="Fire Station"/>
    <n v="-37.799999999999997"/>
    <n v="60.9"/>
    <n v="37.9"/>
  </r>
  <r>
    <s v="2398775"/>
    <x v="6"/>
    <x v="3"/>
    <n v="16463"/>
    <s v="Fire Station"/>
    <n v="-35.700000000000003"/>
    <n v="62.6"/>
    <n v="40.299999999999997"/>
  </r>
  <r>
    <s v="2398776"/>
    <x v="7"/>
    <x v="0"/>
    <n v="6751"/>
    <s v="Fire Station"/>
    <n v="0.6"/>
    <n v="59.8"/>
    <n v="60.1"/>
  </r>
  <r>
    <s v="2398776"/>
    <x v="7"/>
    <x v="1"/>
    <n v="6751"/>
    <s v="Fire Station"/>
    <n v="12.3"/>
    <n v="66"/>
    <n v="74.2"/>
  </r>
  <r>
    <s v="2398776"/>
    <x v="7"/>
    <x v="2"/>
    <n v="6751"/>
    <s v="Fire Station"/>
    <n v="2.5"/>
    <n v="63.7"/>
    <n v="65.3"/>
  </r>
  <r>
    <s v="2398776"/>
    <x v="7"/>
    <x v="3"/>
    <n v="6751"/>
    <s v="Fire Station"/>
    <n v="5.2"/>
    <n v="61"/>
    <n v="64.2"/>
  </r>
  <r>
    <s v="2398777"/>
    <x v="8"/>
    <x v="0"/>
    <n v="5022"/>
    <s v="Fire Station"/>
    <n v="1"/>
    <n v="62.4"/>
    <n v="63"/>
  </r>
  <r>
    <s v="2398777"/>
    <x v="8"/>
    <x v="1"/>
    <n v="5022"/>
    <s v="Fire Station"/>
    <n v="12.5"/>
    <n v="65.7"/>
    <n v="73.8"/>
  </r>
  <r>
    <s v="2398777"/>
    <x v="8"/>
    <x v="2"/>
    <n v="5022"/>
    <s v="Fire Station"/>
    <n v="15"/>
    <n v="62.3"/>
    <n v="71.7"/>
  </r>
  <r>
    <s v="2398777"/>
    <x v="8"/>
    <x v="3"/>
    <n v="5022"/>
    <s v="Fire Station"/>
    <n v="12.2"/>
    <n v="61.3"/>
    <n v="68.8"/>
  </r>
  <r>
    <s v="2398778"/>
    <x v="9"/>
    <x v="0"/>
    <n v="6110"/>
    <s v="Fire Station"/>
    <n v="-11.1"/>
    <n v="62.6"/>
    <n v="55.6"/>
  </r>
  <r>
    <s v="2398778"/>
    <x v="9"/>
    <x v="1"/>
    <n v="6110"/>
    <s v="Fire Station"/>
    <n v="-10.3"/>
    <n v="61.9"/>
    <n v="55.5"/>
  </r>
  <r>
    <s v="2398778"/>
    <x v="9"/>
    <x v="2"/>
    <n v="6110"/>
    <s v="Fire Station"/>
    <n v="-11.7"/>
    <n v="58"/>
    <n v="51.2"/>
  </r>
  <r>
    <s v="2398778"/>
    <x v="9"/>
    <x v="3"/>
    <n v="6110"/>
    <s v="Fire Station"/>
    <n v="-10.6"/>
    <n v="57.8"/>
    <n v="51.7"/>
  </r>
  <r>
    <s v="2398779"/>
    <x v="10"/>
    <x v="0"/>
    <n v="5630"/>
    <s v="Fire Station"/>
    <n v="26.3"/>
    <n v="63.1"/>
    <n v="79.8"/>
  </r>
  <r>
    <s v="2398779"/>
    <x v="10"/>
    <x v="1"/>
    <n v="5630"/>
    <s v="Fire Station"/>
    <n v="29.2"/>
    <n v="65.8"/>
    <n v="84.9"/>
  </r>
  <r>
    <s v="2398779"/>
    <x v="10"/>
    <x v="2"/>
    <n v="5630"/>
    <s v="Fire Station"/>
    <n v="14.9"/>
    <n v="61.4"/>
    <n v="70.599999999999994"/>
  </r>
  <r>
    <s v="2398779"/>
    <x v="10"/>
    <x v="3"/>
    <n v="5630"/>
    <s v="Fire Station"/>
    <n v="13.3"/>
    <n v="59.6"/>
    <n v="67.599999999999994"/>
  </r>
  <r>
    <s v="2398780"/>
    <x v="11"/>
    <x v="0"/>
    <n v="9132"/>
    <s v="Fire Station"/>
    <n v="-20.8"/>
    <n v="63.9"/>
    <n v="50.7"/>
  </r>
  <r>
    <s v="2398780"/>
    <x v="11"/>
    <x v="1"/>
    <n v="9132"/>
    <s v="Fire Station"/>
    <n v="-11.6"/>
    <n v="64.8"/>
    <n v="57.3"/>
  </r>
  <r>
    <s v="2398780"/>
    <x v="11"/>
    <x v="2"/>
    <n v="9132"/>
    <s v="Fire Station"/>
    <n v="-19.8"/>
    <n v="67.900000000000006"/>
    <n v="54.5"/>
  </r>
  <r>
    <s v="2398780"/>
    <x v="11"/>
    <x v="3"/>
    <n v="9132"/>
    <s v="Fire Station"/>
    <n v="-7.1"/>
    <n v="69.2"/>
    <n v="64.2"/>
  </r>
  <r>
    <s v="2398781"/>
    <x v="12"/>
    <x v="0"/>
    <n v="7838"/>
    <s v="Fire Station"/>
    <n v="-15.7"/>
    <n v="47.9"/>
    <n v="40.4"/>
  </r>
  <r>
    <s v="2398781"/>
    <x v="12"/>
    <x v="1"/>
    <n v="7838"/>
    <s v="Fire Station"/>
    <n v="-9"/>
    <n v="54.6"/>
    <n v="49.6"/>
  </r>
  <r>
    <s v="2398781"/>
    <x v="12"/>
    <x v="2"/>
    <n v="7838"/>
    <s v="Fire Station"/>
    <n v="-11.7"/>
    <n v="61.4"/>
    <n v="54.2"/>
  </r>
  <r>
    <s v="2398781"/>
    <x v="12"/>
    <x v="3"/>
    <n v="7838"/>
    <s v="Fire Station"/>
    <n v="-3"/>
    <n v="65.5"/>
    <n v="63.5"/>
  </r>
  <r>
    <s v="2469665"/>
    <x v="13"/>
    <x v="0"/>
    <n v="21637"/>
    <s v="Office"/>
    <s v="Not Available"/>
    <n v="52.9"/>
    <s v="Not Available"/>
  </r>
  <r>
    <s v="2469665"/>
    <x v="13"/>
    <x v="1"/>
    <n v="21637"/>
    <s v="Office"/>
    <s v="Not Available"/>
    <n v="52.9"/>
    <s v="Not Available"/>
  </r>
  <r>
    <s v="2469665"/>
    <x v="13"/>
    <x v="2"/>
    <n v="21637"/>
    <s v="Office"/>
    <s v="Not Available"/>
    <n v="52.9"/>
    <s v="Not Available"/>
  </r>
  <r>
    <s v="2469665"/>
    <x v="13"/>
    <x v="3"/>
    <n v="21637"/>
    <s v="Office"/>
    <s v="Not Available"/>
    <n v="52.9"/>
    <s v="Not Available"/>
  </r>
  <r>
    <s v="2496208"/>
    <x v="14"/>
    <x v="0"/>
    <n v="26219"/>
    <s v="Swimming Pool"/>
    <n v="233.7"/>
    <n v="70.900000000000006"/>
    <n v="236.5"/>
  </r>
  <r>
    <s v="2496208"/>
    <x v="14"/>
    <x v="1"/>
    <n v="26219"/>
    <s v="Swimming Pool"/>
    <n v="206.8"/>
    <n v="68"/>
    <n v="208.6"/>
  </r>
  <r>
    <s v="2496208"/>
    <x v="14"/>
    <x v="2"/>
    <n v="26219"/>
    <s v="Swimming Pool"/>
    <n v="234.4"/>
    <n v="68.3"/>
    <n v="228.4"/>
  </r>
  <r>
    <s v="2496208"/>
    <x v="14"/>
    <x v="3"/>
    <n v="26219"/>
    <s v="Swimming Pool"/>
    <n v="244.7"/>
    <n v="73.5"/>
    <n v="253.3"/>
  </r>
  <r>
    <s v="2511155"/>
    <x v="15"/>
    <x v="0"/>
    <n v="5130"/>
    <s v="Other - Education"/>
    <n v="23.2"/>
    <n v="77.400000000000006"/>
    <n v="95.4"/>
  </r>
  <r>
    <s v="2511155"/>
    <x v="15"/>
    <x v="1"/>
    <n v="5130"/>
    <s v="Other - Education"/>
    <n v="31.6"/>
    <n v="78.7"/>
    <n v="103.6"/>
  </r>
  <r>
    <s v="2511155"/>
    <x v="15"/>
    <x v="2"/>
    <n v="5130"/>
    <s v="Other - Education"/>
    <n v="26.3"/>
    <n v="78.900000000000006"/>
    <n v="99.6"/>
  </r>
  <r>
    <s v="2511155"/>
    <x v="15"/>
    <x v="3"/>
    <n v="5130"/>
    <s v="Other - Education"/>
    <n v="18.8"/>
    <n v="76"/>
    <n v="90.3"/>
  </r>
  <r>
    <s v="2531026"/>
    <x v="16"/>
    <x v="0"/>
    <n v="34917"/>
    <s v="Social/Meeting Hall"/>
    <n v="24.9"/>
    <n v="45.7"/>
    <n v="57.1"/>
  </r>
  <r>
    <s v="2531026"/>
    <x v="16"/>
    <x v="1"/>
    <n v="34917"/>
    <s v="Social/Meeting Hall"/>
    <n v="21.7"/>
    <n v="47.5"/>
    <n v="57.8"/>
  </r>
  <r>
    <s v="2531026"/>
    <x v="16"/>
    <x v="2"/>
    <n v="34917"/>
    <s v="Social/Meeting Hall"/>
    <n v="18.8"/>
    <n v="43.4"/>
    <n v="51.5"/>
  </r>
  <r>
    <s v="2531026"/>
    <x v="16"/>
    <x v="3"/>
    <n v="34917"/>
    <s v="Social/Meeting Hall"/>
    <n v="9.9"/>
    <n v="43.4"/>
    <n v="47.7"/>
  </r>
  <r>
    <s v="2786347"/>
    <x v="17"/>
    <x v="0"/>
    <n v="22805"/>
    <s v="Social/Meeting Hall"/>
    <n v="-13.1"/>
    <n v="65"/>
    <n v="56.5"/>
  </r>
  <r>
    <s v="2786347"/>
    <x v="17"/>
    <x v="1"/>
    <n v="22805"/>
    <s v="Social/Meeting Hall"/>
    <n v="-2.1"/>
    <n v="66.7"/>
    <n v="65.3"/>
  </r>
  <r>
    <s v="2786347"/>
    <x v="17"/>
    <x v="2"/>
    <n v="22805"/>
    <s v="Social/Meeting Hall"/>
    <n v="-1.1000000000000001"/>
    <n v="66.599999999999994"/>
    <n v="65.900000000000006"/>
  </r>
  <r>
    <s v="2786347"/>
    <x v="17"/>
    <x v="3"/>
    <n v="22805"/>
    <s v="Social/Meeting Hall"/>
    <n v="-15.1"/>
    <n v="63.6"/>
    <n v="53.9"/>
  </r>
  <r>
    <s v="2786348"/>
    <x v="18"/>
    <x v="0"/>
    <n v="9430"/>
    <s v="Performing Arts"/>
    <n v="-55.9"/>
    <n v="61.3"/>
    <n v="27"/>
  </r>
  <r>
    <s v="2786348"/>
    <x v="18"/>
    <x v="1"/>
    <n v="9430"/>
    <s v="Performing Arts"/>
    <n v="-12.7"/>
    <n v="56.8"/>
    <n v="49.5"/>
  </r>
  <r>
    <s v="2786348"/>
    <x v="18"/>
    <x v="2"/>
    <n v="9430"/>
    <s v="Performing Arts"/>
    <n v="-6.8"/>
    <n v="53.7"/>
    <n v="50"/>
  </r>
  <r>
    <s v="2786348"/>
    <x v="18"/>
    <x v="3"/>
    <n v="9430"/>
    <s v="Performing Arts"/>
    <n v="-2.5"/>
    <n v="52.7"/>
    <n v="51.4"/>
  </r>
  <r>
    <s v="2786349"/>
    <x v="19"/>
    <x v="0"/>
    <n v="2500"/>
    <s v="Other - Education"/>
    <s v="Not Available"/>
    <n v="52.4"/>
    <s v="Not Available"/>
  </r>
  <r>
    <s v="2786349"/>
    <x v="19"/>
    <x v="1"/>
    <n v="2500"/>
    <s v="Other - Education"/>
    <s v="Not Available"/>
    <n v="52.4"/>
    <s v="Not Available"/>
  </r>
  <r>
    <s v="2786349"/>
    <x v="19"/>
    <x v="2"/>
    <n v="2500"/>
    <s v="Other - Education"/>
    <s v="Not Available"/>
    <n v="52.4"/>
    <s v="Not Available"/>
  </r>
  <r>
    <s v="2786349"/>
    <x v="19"/>
    <x v="3"/>
    <n v="2500"/>
    <s v="Other - Education"/>
    <s v="Not Available"/>
    <n v="52.4"/>
    <s v="Not Available"/>
  </r>
  <r>
    <s v="2786370"/>
    <x v="20"/>
    <x v="0"/>
    <n v="2250"/>
    <s v="Other - Recreation"/>
    <s v="Not Available"/>
    <n v="50.8"/>
    <s v="Not Available"/>
  </r>
  <r>
    <s v="2786370"/>
    <x v="20"/>
    <x v="1"/>
    <n v="2250"/>
    <s v="Other - Recreation"/>
    <s v="Not Available"/>
    <n v="50.8"/>
    <s v="Not Available"/>
  </r>
  <r>
    <s v="2786370"/>
    <x v="20"/>
    <x v="2"/>
    <n v="2250"/>
    <s v="Other - Recreation"/>
    <s v="Not Available"/>
    <n v="50.8"/>
    <s v="Not Available"/>
  </r>
  <r>
    <s v="2786370"/>
    <x v="20"/>
    <x v="3"/>
    <n v="2250"/>
    <s v="Other - Recreation"/>
    <s v="Not Available"/>
    <n v="50.8"/>
    <s v="Not Available"/>
  </r>
  <r>
    <s v="2786371"/>
    <x v="21"/>
    <x v="0"/>
    <n v="2744"/>
    <s v="Social/Meeting Hall"/>
    <n v="-36.5"/>
    <n v="75.3"/>
    <n v="47.8"/>
  </r>
  <r>
    <s v="2786371"/>
    <x v="21"/>
    <x v="1"/>
    <n v="2744"/>
    <s v="Social/Meeting Hall"/>
    <n v="-39.799999999999997"/>
    <n v="75.599999999999994"/>
    <n v="45.5"/>
  </r>
  <r>
    <s v="2786371"/>
    <x v="21"/>
    <x v="2"/>
    <n v="2744"/>
    <s v="Social/Meeting Hall"/>
    <n v="-37.799999999999997"/>
    <n v="68.599999999999994"/>
    <n v="42.7"/>
  </r>
  <r>
    <s v="2786371"/>
    <x v="21"/>
    <x v="3"/>
    <n v="2744"/>
    <s v="Social/Meeting Hall"/>
    <n v="-37.5"/>
    <n v="66.7"/>
    <n v="41.7"/>
  </r>
  <r>
    <s v="2786372"/>
    <x v="22"/>
    <x v="0"/>
    <n v="17820"/>
    <s v="Social/Meeting Hall"/>
    <n v="32.1"/>
    <n v="64.5"/>
    <n v="85.2"/>
  </r>
  <r>
    <s v="2786372"/>
    <x v="22"/>
    <x v="1"/>
    <n v="17820"/>
    <s v="Social/Meeting Hall"/>
    <n v="39.9"/>
    <n v="66.099999999999994"/>
    <n v="92.6"/>
  </r>
  <r>
    <s v="2786372"/>
    <x v="22"/>
    <x v="2"/>
    <n v="17820"/>
    <s v="Social/Meeting Hall"/>
    <n v="31.9"/>
    <n v="63.3"/>
    <n v="83.5"/>
  </r>
  <r>
    <s v="2786372"/>
    <x v="22"/>
    <x v="3"/>
    <n v="17820"/>
    <s v="Social/Meeting Hall"/>
    <n v="7.9"/>
    <n v="58.5"/>
    <n v="63.1"/>
  </r>
  <r>
    <s v="2786373"/>
    <x v="23"/>
    <x v="0"/>
    <n v="3880"/>
    <s v="Social/Meeting Hall"/>
    <n v="37.9"/>
    <n v="52"/>
    <n v="71.7"/>
  </r>
  <r>
    <s v="2786373"/>
    <x v="23"/>
    <x v="1"/>
    <n v="3880"/>
    <s v="Social/Meeting Hall"/>
    <n v="49.4"/>
    <n v="53"/>
    <n v="79.2"/>
  </r>
  <r>
    <s v="2786373"/>
    <x v="23"/>
    <x v="2"/>
    <n v="3880"/>
    <s v="Social/Meeting Hall"/>
    <n v="42.3"/>
    <n v="53.7"/>
    <n v="76.400000000000006"/>
  </r>
  <r>
    <s v="2786373"/>
    <x v="23"/>
    <x v="3"/>
    <n v="3880"/>
    <s v="Social/Meeting Hall"/>
    <n v="33.4"/>
    <n v="49.3"/>
    <n v="65.7"/>
  </r>
  <r>
    <s v="2786374"/>
    <x v="24"/>
    <x v="0"/>
    <n v="3721"/>
    <s v="Other - Recreation"/>
    <n v="55.7"/>
    <n v="61.7"/>
    <n v="96"/>
  </r>
  <r>
    <s v="2786374"/>
    <x v="24"/>
    <x v="1"/>
    <n v="3721"/>
    <s v="Other - Recreation"/>
    <n v="62.8"/>
    <n v="61.9"/>
    <n v="100.7"/>
  </r>
  <r>
    <s v="2786374"/>
    <x v="24"/>
    <x v="2"/>
    <n v="3721"/>
    <s v="Other - Recreation"/>
    <n v="63.8"/>
    <n v="61.2"/>
    <n v="100.2"/>
  </r>
  <r>
    <s v="2786374"/>
    <x v="24"/>
    <x v="3"/>
    <n v="3721"/>
    <s v="Other - Recreation"/>
    <n v="66.8"/>
    <n v="59.7"/>
    <n v="99.5"/>
  </r>
  <r>
    <s v="2786375"/>
    <x v="25"/>
    <x v="0"/>
    <n v="27687"/>
    <s v="Other - Recreation"/>
    <n v="37.1"/>
    <n v="60.5"/>
    <n v="82.9"/>
  </r>
  <r>
    <s v="2786375"/>
    <x v="25"/>
    <x v="1"/>
    <n v="27687"/>
    <s v="Other - Recreation"/>
    <n v="36"/>
    <n v="58.9"/>
    <n v="80.099999999999994"/>
  </r>
  <r>
    <s v="2786375"/>
    <x v="25"/>
    <x v="2"/>
    <n v="27687"/>
    <s v="Other - Recreation"/>
    <n v="30.9"/>
    <n v="57.1"/>
    <n v="74.7"/>
  </r>
  <r>
    <s v="2786375"/>
    <x v="25"/>
    <x v="3"/>
    <n v="27687"/>
    <s v="Other - Recreation"/>
    <n v="30.5"/>
    <n v="57.9"/>
    <n v="75.599999999999994"/>
  </r>
  <r>
    <s v="2928569"/>
    <x v="26"/>
    <x v="0"/>
    <n v="1760"/>
    <s v="Office"/>
    <n v="17.7"/>
    <n v="26.5"/>
    <n v="31.2"/>
  </r>
  <r>
    <s v="2928569"/>
    <x v="26"/>
    <x v="1"/>
    <n v="1760"/>
    <s v="Office"/>
    <n v="14.6"/>
    <n v="26.6"/>
    <n v="30.5"/>
  </r>
  <r>
    <s v="2928569"/>
    <x v="26"/>
    <x v="2"/>
    <n v="1760"/>
    <s v="Office"/>
    <n v="5.9"/>
    <n v="26.3"/>
    <n v="27.8"/>
  </r>
  <r>
    <s v="2928569"/>
    <x v="26"/>
    <x v="3"/>
    <n v="1760"/>
    <s v="Office"/>
    <n v="-7.2"/>
    <n v="27.4"/>
    <n v="25.4"/>
  </r>
  <r>
    <s v="2928570"/>
    <x v="27"/>
    <x v="0"/>
    <n v="21052"/>
    <s v="Social/Meeting Hall"/>
    <n v="-3.6"/>
    <n v="62"/>
    <n v="59.8"/>
  </r>
  <r>
    <s v="2928570"/>
    <x v="27"/>
    <x v="1"/>
    <n v="21052"/>
    <s v="Social/Meeting Hall"/>
    <n v="12.5"/>
    <n v="64.099999999999994"/>
    <n v="72.099999999999994"/>
  </r>
  <r>
    <s v="2928570"/>
    <x v="27"/>
    <x v="2"/>
    <n v="21052"/>
    <s v="Social/Meeting Hall"/>
    <n v="5.7"/>
    <n v="58.8"/>
    <n v="62.2"/>
  </r>
  <r>
    <s v="2928570"/>
    <x v="27"/>
    <x v="3"/>
    <n v="21052"/>
    <s v="Social/Meeting Hall"/>
    <n v="-0.9"/>
    <n v="53.1"/>
    <n v="52.6"/>
  </r>
  <r>
    <s v="2928571"/>
    <x v="28"/>
    <x v="0"/>
    <n v="1040"/>
    <s v="Office"/>
    <n v="-28.2"/>
    <n v="67.2"/>
    <n v="48.2"/>
  </r>
  <r>
    <s v="2928571"/>
    <x v="28"/>
    <x v="1"/>
    <n v="1040"/>
    <s v="Office"/>
    <n v="-27"/>
    <n v="68.5"/>
    <n v="50"/>
  </r>
  <r>
    <s v="2928571"/>
    <x v="28"/>
    <x v="2"/>
    <n v="1040"/>
    <s v="Office"/>
    <n v="-30.5"/>
    <n v="67.5"/>
    <n v="46.9"/>
  </r>
  <r>
    <s v="2928571"/>
    <x v="28"/>
    <x v="3"/>
    <n v="1040"/>
    <s v="Office"/>
    <n v="-33.5"/>
    <n v="67.900000000000006"/>
    <n v="45.2"/>
  </r>
  <r>
    <s v="2928572"/>
    <x v="29"/>
    <x v="0"/>
    <n v="4290"/>
    <s v="Other - Education"/>
    <n v="-61.2"/>
    <n v="78.5"/>
    <n v="30.5"/>
  </r>
  <r>
    <s v="2928572"/>
    <x v="29"/>
    <x v="1"/>
    <n v="4290"/>
    <s v="Other - Education"/>
    <n v="-63.2"/>
    <n v="81.5"/>
    <n v="30"/>
  </r>
  <r>
    <s v="2928572"/>
    <x v="29"/>
    <x v="2"/>
    <n v="4290"/>
    <s v="Other - Education"/>
    <n v="-64.099999999999994"/>
    <n v="78.2"/>
    <n v="28.1"/>
  </r>
  <r>
    <s v="2928572"/>
    <x v="29"/>
    <x v="3"/>
    <n v="4290"/>
    <s v="Other - Education"/>
    <n v="-62.1"/>
    <n v="77.7"/>
    <n v="29.4"/>
  </r>
  <r>
    <s v="2928573"/>
    <x v="30"/>
    <x v="0"/>
    <n v="1506"/>
    <s v="Parking"/>
    <s v="Not Available"/>
    <s v="Not Available"/>
    <n v="141.4"/>
  </r>
  <r>
    <s v="2928573"/>
    <x v="30"/>
    <x v="1"/>
    <n v="1506"/>
    <s v="Parking"/>
    <s v="Not Available"/>
    <s v="Not Available"/>
    <n v="139.1"/>
  </r>
  <r>
    <s v="2928573"/>
    <x v="30"/>
    <x v="2"/>
    <n v="1506"/>
    <s v="Parking"/>
    <s v="Not Available"/>
    <s v="Not Available"/>
    <n v="77.900000000000006"/>
  </r>
  <r>
    <s v="2928573"/>
    <x v="30"/>
    <x v="3"/>
    <n v="1506"/>
    <s v="Parking"/>
    <s v="Not Available"/>
    <s v="Not Available"/>
    <n v="69.599999999999994"/>
  </r>
  <r>
    <s v="2940432"/>
    <x v="31"/>
    <x v="0"/>
    <n v="4024"/>
    <s v="Other - Education"/>
    <n v="18.600000000000001"/>
    <n v="53.9"/>
    <n v="63.9"/>
  </r>
  <r>
    <s v="2940432"/>
    <x v="31"/>
    <x v="1"/>
    <n v="4024"/>
    <s v="Other - Education"/>
    <n v="20.3"/>
    <n v="54.6"/>
    <n v="65.7"/>
  </r>
  <r>
    <s v="2940432"/>
    <x v="31"/>
    <x v="2"/>
    <n v="4024"/>
    <s v="Other - Education"/>
    <n v="4.7"/>
    <n v="52.7"/>
    <n v="55.2"/>
  </r>
  <r>
    <s v="2940432"/>
    <x v="31"/>
    <x v="3"/>
    <n v="4024"/>
    <s v="Other - Education"/>
    <n v="9.1"/>
    <n v="54.1"/>
    <n v="59"/>
  </r>
  <r>
    <s v="2940433"/>
    <x v="32"/>
    <x v="0"/>
    <n v="3300"/>
    <s v="Other - Education"/>
    <s v="Not Available"/>
    <n v="52.4"/>
    <s v="Not Available"/>
  </r>
  <r>
    <s v="2940433"/>
    <x v="32"/>
    <x v="1"/>
    <n v="3300"/>
    <s v="Other - Education"/>
    <n v="-48.9"/>
    <n v="69.3"/>
    <n v="35.4"/>
  </r>
  <r>
    <s v="2940433"/>
    <x v="32"/>
    <x v="2"/>
    <n v="3300"/>
    <s v="Other - Education"/>
    <n v="-46.9"/>
    <n v="65.400000000000006"/>
    <n v="34.700000000000003"/>
  </r>
  <r>
    <s v="2940433"/>
    <x v="32"/>
    <x v="3"/>
    <n v="3300"/>
    <s v="Other - Education"/>
    <n v="-42"/>
    <n v="63.2"/>
    <n v="36.6"/>
  </r>
  <r>
    <s v="2940434"/>
    <x v="33"/>
    <x v="0"/>
    <n v="2080"/>
    <s v="Other - Education"/>
    <n v="-39.4"/>
    <n v="73.3"/>
    <n v="44.4"/>
  </r>
  <r>
    <s v="2940434"/>
    <x v="33"/>
    <x v="1"/>
    <n v="2080"/>
    <s v="Other - Education"/>
    <n v="-36.1"/>
    <n v="72.599999999999994"/>
    <n v="46.4"/>
  </r>
  <r>
    <s v="2940434"/>
    <x v="33"/>
    <x v="2"/>
    <n v="2080"/>
    <s v="Other - Education"/>
    <n v="-41.3"/>
    <n v="71.3"/>
    <n v="41.9"/>
  </r>
  <r>
    <s v="2940434"/>
    <x v="33"/>
    <x v="3"/>
    <n v="2080"/>
    <s v="Other - Education"/>
    <n v="-38.200000000000003"/>
    <n v="67.7"/>
    <n v="41.8"/>
  </r>
  <r>
    <s v="2940435"/>
    <x v="34"/>
    <x v="0"/>
    <n v="2820"/>
    <s v="Other - Public Services"/>
    <n v="97.5"/>
    <n v="31.9"/>
    <n v="63"/>
  </r>
  <r>
    <s v="2940435"/>
    <x v="34"/>
    <x v="1"/>
    <n v="2820"/>
    <s v="Other - Public Services"/>
    <n v="93"/>
    <n v="31.9"/>
    <n v="61.5"/>
  </r>
  <r>
    <s v="2940435"/>
    <x v="34"/>
    <x v="2"/>
    <n v="2820"/>
    <s v="Other - Public Services"/>
    <n v="42.1"/>
    <n v="31.9"/>
    <n v="45.3"/>
  </r>
  <r>
    <s v="2940435"/>
    <x v="34"/>
    <x v="3"/>
    <n v="2820"/>
    <s v="Other - Public Services"/>
    <n v="57.5"/>
    <n v="31.9"/>
    <n v="50.2"/>
  </r>
  <r>
    <s v="2945803"/>
    <x v="35"/>
    <x v="0"/>
    <n v="4070"/>
    <s v="Other - Public Services"/>
    <n v="35.799999999999997"/>
    <n v="59.3"/>
    <n v="80.599999999999994"/>
  </r>
  <r>
    <s v="2945803"/>
    <x v="35"/>
    <x v="1"/>
    <n v="4070"/>
    <s v="Other - Public Services"/>
    <n v="50.2"/>
    <n v="55"/>
    <n v="82.6"/>
  </r>
  <r>
    <s v="2945803"/>
    <x v="35"/>
    <x v="2"/>
    <n v="4070"/>
    <s v="Other - Public Services"/>
    <n v="39.6"/>
    <n v="51"/>
    <n v="71.2"/>
  </r>
  <r>
    <s v="2945803"/>
    <x v="35"/>
    <x v="3"/>
    <n v="4070"/>
    <s v="Other - Public Services"/>
    <n v="29"/>
    <n v="51.3"/>
    <n v="66.3"/>
  </r>
  <r>
    <s v="2974551"/>
    <x v="36"/>
    <x v="0"/>
    <n v="427"/>
    <s v="Other - Education"/>
    <s v="Not Available"/>
    <n v="52.4"/>
    <s v="Not Available"/>
  </r>
  <r>
    <s v="2974551"/>
    <x v="36"/>
    <x v="1"/>
    <n v="427"/>
    <s v="Other - Education"/>
    <s v="Not Available"/>
    <n v="52.4"/>
    <s v="Not Available"/>
  </r>
  <r>
    <s v="2974551"/>
    <x v="36"/>
    <x v="2"/>
    <n v="427"/>
    <s v="Other - Education"/>
    <s v="Not Available"/>
    <n v="52.4"/>
    <s v="Not Available"/>
  </r>
  <r>
    <s v="2974551"/>
    <x v="36"/>
    <x v="3"/>
    <n v="427"/>
    <s v="Other - Education"/>
    <s v="Not Available"/>
    <n v="52.4"/>
    <s v="Not Available"/>
  </r>
  <r>
    <s v="2975703"/>
    <x v="37"/>
    <x v="0"/>
    <n v="4238"/>
    <s v="Other"/>
    <n v="133.80000000000001"/>
    <n v="31.9"/>
    <n v="74.5"/>
  </r>
  <r>
    <s v="2975703"/>
    <x v="37"/>
    <x v="1"/>
    <n v="4238"/>
    <s v="Other"/>
    <n v="133.80000000000001"/>
    <n v="31.9"/>
    <n v="74.5"/>
  </r>
  <r>
    <s v="2975703"/>
    <x v="37"/>
    <x v="2"/>
    <n v="4238"/>
    <s v="Other"/>
    <n v="109.9"/>
    <n v="31.9"/>
    <n v="66.900000000000006"/>
  </r>
  <r>
    <s v="2975703"/>
    <x v="37"/>
    <x v="3"/>
    <n v="4238"/>
    <s v="Other"/>
    <n v="105.7"/>
    <n v="31.9"/>
    <n v="65.599999999999994"/>
  </r>
  <r>
    <s v="2975721"/>
    <x v="38"/>
    <x v="0"/>
    <n v="2100"/>
    <s v="Other - Recreation"/>
    <n v="50.3"/>
    <n v="40"/>
    <n v="60.1"/>
  </r>
  <r>
    <s v="2975721"/>
    <x v="38"/>
    <x v="1"/>
    <n v="2100"/>
    <s v="Other - Recreation"/>
    <n v="63.9"/>
    <n v="40"/>
    <n v="65.599999999999994"/>
  </r>
  <r>
    <s v="2975721"/>
    <x v="38"/>
    <x v="2"/>
    <n v="2100"/>
    <s v="Other - Recreation"/>
    <n v="60.9"/>
    <n v="40"/>
    <n v="64.400000000000006"/>
  </r>
  <r>
    <s v="2975721"/>
    <x v="38"/>
    <x v="3"/>
    <n v="2100"/>
    <s v="Other - Recreation"/>
    <n v="77.5"/>
    <n v="40"/>
    <n v="71"/>
  </r>
  <r>
    <s v="2975728"/>
    <x v="39"/>
    <x v="0"/>
    <n v="800"/>
    <s v="Other - Recreation"/>
    <s v="Not Available"/>
    <n v="50.8"/>
    <s v="Not Available"/>
  </r>
  <r>
    <s v="2975728"/>
    <x v="39"/>
    <x v="1"/>
    <n v="800"/>
    <s v="Other - Recreation"/>
    <s v="Not Available"/>
    <n v="50.8"/>
    <s v="Not Available"/>
  </r>
  <r>
    <s v="2975728"/>
    <x v="39"/>
    <x v="2"/>
    <n v="800"/>
    <s v="Other - Recreation"/>
    <s v="Not Available"/>
    <n v="50.8"/>
    <s v="Not Available"/>
  </r>
  <r>
    <s v="2975728"/>
    <x v="39"/>
    <x v="3"/>
    <n v="800"/>
    <s v="Other - Recreation"/>
    <s v="Not Available"/>
    <n v="50.8"/>
    <s v="Not Available"/>
  </r>
  <r>
    <s v="2975754"/>
    <x v="40"/>
    <x v="0"/>
    <n v="360"/>
    <s v="Other - Education"/>
    <s v="Not Available"/>
    <n v="52.4"/>
    <s v="Not Available"/>
  </r>
  <r>
    <s v="2975754"/>
    <x v="40"/>
    <x v="1"/>
    <n v="360"/>
    <s v="Other - Education"/>
    <n v="110.6"/>
    <n v="39.4"/>
    <n v="83"/>
  </r>
  <r>
    <s v="2975754"/>
    <x v="40"/>
    <x v="2"/>
    <n v="360"/>
    <s v="Other - Education"/>
    <n v="90"/>
    <n v="39.4"/>
    <n v="74.900000000000006"/>
  </r>
  <r>
    <s v="2975754"/>
    <x v="40"/>
    <x v="3"/>
    <n v="360"/>
    <s v="Other - Education"/>
    <n v="85.9"/>
    <n v="39.4"/>
    <n v="73.3"/>
  </r>
  <r>
    <s v="2975760"/>
    <x v="41"/>
    <x v="0"/>
    <n v="4750"/>
    <s v="Office"/>
    <n v="51.6"/>
    <n v="51"/>
    <n v="77.3"/>
  </r>
  <r>
    <s v="2975760"/>
    <x v="41"/>
    <x v="1"/>
    <n v="4750"/>
    <s v="Office"/>
    <n v="66.3"/>
    <n v="51.6"/>
    <n v="85.8"/>
  </r>
  <r>
    <s v="2975760"/>
    <x v="41"/>
    <x v="2"/>
    <n v="4750"/>
    <s v="Office"/>
    <n v="54.9"/>
    <n v="50.3"/>
    <n v="78"/>
  </r>
  <r>
    <s v="2975760"/>
    <x v="41"/>
    <x v="3"/>
    <n v="4750"/>
    <s v="Office"/>
    <n v="37.200000000000003"/>
    <n v="52.1"/>
    <n v="71.5"/>
  </r>
  <r>
    <s v="2975761"/>
    <x v="42"/>
    <x v="0"/>
    <n v="1672"/>
    <s v="Other - Recreation"/>
    <n v="67.900000000000006"/>
    <n v="50"/>
    <n v="83.9"/>
  </r>
  <r>
    <s v="2975761"/>
    <x v="42"/>
    <x v="1"/>
    <n v="1672"/>
    <s v="Other - Recreation"/>
    <n v="8.3000000000000007"/>
    <n v="62.8"/>
    <n v="68"/>
  </r>
  <r>
    <s v="2975761"/>
    <x v="42"/>
    <x v="2"/>
    <n v="1672"/>
    <s v="Other - Recreation"/>
    <n v="-16.5"/>
    <n v="59.3"/>
    <n v="49.6"/>
  </r>
  <r>
    <s v="2975761"/>
    <x v="42"/>
    <x v="3"/>
    <n v="1672"/>
    <s v="Other - Recreation"/>
    <n v="-18"/>
    <n v="56.5"/>
    <n v="46.3"/>
  </r>
  <r>
    <s v="2975762"/>
    <x v="43"/>
    <x v="0"/>
    <n v="204"/>
    <s v="Other - Recreation"/>
    <n v="19"/>
    <n v="40"/>
    <n v="47.6"/>
  </r>
  <r>
    <s v="2975762"/>
    <x v="43"/>
    <x v="1"/>
    <n v="204"/>
    <s v="Other - Recreation"/>
    <n v="21.4"/>
    <n v="40"/>
    <n v="48.6"/>
  </r>
  <r>
    <s v="2975762"/>
    <x v="43"/>
    <x v="2"/>
    <n v="204"/>
    <s v="Other - Recreation"/>
    <n v="-5.0999999999999996"/>
    <n v="40"/>
    <n v="38"/>
  </r>
  <r>
    <s v="2975762"/>
    <x v="43"/>
    <x v="3"/>
    <n v="204"/>
    <s v="Other - Recreation"/>
    <n v="-14.5"/>
    <n v="40"/>
    <n v="34.200000000000003"/>
  </r>
  <r>
    <s v="2975763"/>
    <x v="44"/>
    <x v="0"/>
    <n v="400"/>
    <s v="Single Family Home"/>
    <s v="Not Available"/>
    <s v="Not Available"/>
    <s v="Not Available"/>
  </r>
  <r>
    <s v="2975763"/>
    <x v="44"/>
    <x v="1"/>
    <n v="400"/>
    <s v="Single Family Home"/>
    <s v="Not Available"/>
    <s v="Not Available"/>
    <s v="Not Available"/>
  </r>
  <r>
    <s v="2975763"/>
    <x v="44"/>
    <x v="2"/>
    <n v="400"/>
    <s v="Single Family Home"/>
    <s v="Not Available"/>
    <s v="Not Available"/>
    <n v="181.4"/>
  </r>
  <r>
    <s v="2975763"/>
    <x v="44"/>
    <x v="3"/>
    <n v="400"/>
    <s v="Single Family Home"/>
    <s v="Not Available"/>
    <s v="Not Available"/>
    <n v="178"/>
  </r>
  <r>
    <s v="2975764"/>
    <x v="45"/>
    <x v="0"/>
    <n v="904"/>
    <s v="Other - Recreation"/>
    <n v="7.8"/>
    <n v="40"/>
    <n v="43.1"/>
  </r>
  <r>
    <s v="2975764"/>
    <x v="45"/>
    <x v="1"/>
    <n v="904"/>
    <s v="Other - Recreation"/>
    <n v="24.7"/>
    <n v="40"/>
    <n v="49.9"/>
  </r>
  <r>
    <s v="2975764"/>
    <x v="45"/>
    <x v="2"/>
    <n v="904"/>
    <s v="Other - Recreation"/>
    <n v="26.3"/>
    <n v="40"/>
    <n v="50.5"/>
  </r>
  <r>
    <s v="2975764"/>
    <x v="45"/>
    <x v="3"/>
    <n v="904"/>
    <s v="Other - Recreation"/>
    <n v="36.299999999999997"/>
    <n v="40"/>
    <n v="54.5"/>
  </r>
  <r>
    <s v="2975794"/>
    <x v="46"/>
    <x v="0"/>
    <n v="1240"/>
    <s v="Single Family Home"/>
    <s v="Not Available"/>
    <s v="Not Available"/>
    <s v="Not Available"/>
  </r>
  <r>
    <s v="2975794"/>
    <x v="46"/>
    <x v="1"/>
    <n v="1240"/>
    <s v="Single Family Home"/>
    <s v="Not Available"/>
    <s v="Not Available"/>
    <s v="Not Available"/>
  </r>
  <r>
    <s v="2975794"/>
    <x v="46"/>
    <x v="2"/>
    <n v="1240"/>
    <s v="Single Family Home"/>
    <s v="Not Available"/>
    <s v="Not Available"/>
    <s v="Not Available"/>
  </r>
  <r>
    <s v="2975794"/>
    <x v="46"/>
    <x v="3"/>
    <n v="1240"/>
    <s v="Single Family Home"/>
    <s v="Not Available"/>
    <s v="Not Available"/>
    <s v="Not Available"/>
  </r>
  <r>
    <s v="2975833"/>
    <x v="47"/>
    <x v="0"/>
    <n v="1800"/>
    <s v="Office"/>
    <n v="39"/>
    <n v="53.8"/>
    <n v="74.7"/>
  </r>
  <r>
    <s v="2975833"/>
    <x v="47"/>
    <x v="1"/>
    <n v="1800"/>
    <s v="Office"/>
    <n v="66.5"/>
    <n v="56.7"/>
    <n v="94.3"/>
  </r>
  <r>
    <s v="2975833"/>
    <x v="47"/>
    <x v="2"/>
    <n v="1800"/>
    <s v="Office"/>
    <n v="53.9"/>
    <n v="52.2"/>
    <n v="80.400000000000006"/>
  </r>
  <r>
    <s v="2975833"/>
    <x v="47"/>
    <x v="3"/>
    <n v="1800"/>
    <s v="Office"/>
    <n v="54.1"/>
    <n v="51.1"/>
    <n v="78.8"/>
  </r>
  <r>
    <s v="2975834"/>
    <x v="48"/>
    <x v="0"/>
    <n v="1550"/>
    <s v="Other - Recreation"/>
    <s v="Not Available"/>
    <n v="50.8"/>
    <s v="Not Available"/>
  </r>
  <r>
    <s v="2975834"/>
    <x v="48"/>
    <x v="1"/>
    <n v="1550"/>
    <s v="Other - Recreation"/>
    <s v="Not Available"/>
    <n v="50.8"/>
    <s v="Not Available"/>
  </r>
  <r>
    <s v="2975834"/>
    <x v="48"/>
    <x v="2"/>
    <n v="1550"/>
    <s v="Other - Recreation"/>
    <s v="Not Available"/>
    <n v="50.8"/>
    <s v="Not Available"/>
  </r>
  <r>
    <s v="2975834"/>
    <x v="48"/>
    <x v="3"/>
    <n v="1550"/>
    <s v="Other - Recreation"/>
    <s v="Not Available"/>
    <n v="50.8"/>
    <s v="Not Available"/>
  </r>
  <r>
    <s v="2976336"/>
    <x v="49"/>
    <x v="0"/>
    <n v="1000"/>
    <s v="Stadium (Open)"/>
    <n v="626.4"/>
    <n v="40"/>
    <n v="290.60000000000002"/>
  </r>
  <r>
    <s v="2976336"/>
    <x v="49"/>
    <x v="1"/>
    <n v="1000"/>
    <s v="Stadium (Open)"/>
    <n v="541.6"/>
    <n v="40"/>
    <n v="256.7"/>
  </r>
  <r>
    <s v="2976336"/>
    <x v="49"/>
    <x v="2"/>
    <n v="1000"/>
    <s v="Stadium (Open)"/>
    <n v="508.4"/>
    <n v="40"/>
    <n v="243.4"/>
  </r>
  <r>
    <s v="2976336"/>
    <x v="49"/>
    <x v="3"/>
    <n v="1000"/>
    <s v="Stadium (Open)"/>
    <n v="453.4"/>
    <n v="40"/>
    <n v="221.4"/>
  </r>
  <r>
    <s v="3022646"/>
    <x v="50"/>
    <x v="0"/>
    <n v="890"/>
    <s v="Other - Recreation"/>
    <n v="-0.6"/>
    <n v="40"/>
    <n v="39.799999999999997"/>
  </r>
  <r>
    <s v="3022646"/>
    <x v="50"/>
    <x v="1"/>
    <n v="890"/>
    <s v="Other - Recreation"/>
    <n v="-19.3"/>
    <n v="40"/>
    <n v="32.299999999999997"/>
  </r>
  <r>
    <s v="3022646"/>
    <x v="50"/>
    <x v="2"/>
    <n v="890"/>
    <s v="Other - Recreation"/>
    <n v="-23.2"/>
    <n v="40"/>
    <n v="30.7"/>
  </r>
  <r>
    <s v="3022646"/>
    <x v="50"/>
    <x v="3"/>
    <n v="890"/>
    <s v="Other - Recreation"/>
    <n v="-16"/>
    <n v="40"/>
    <n v="33.6"/>
  </r>
  <r>
    <s v="3022647"/>
    <x v="51"/>
    <x v="0"/>
    <n v="2924"/>
    <s v="Social/Meeting Hall"/>
    <s v="Not Available"/>
    <n v="56.1"/>
    <s v="Not Available"/>
  </r>
  <r>
    <s v="3022647"/>
    <x v="51"/>
    <x v="1"/>
    <n v="2924"/>
    <s v="Social/Meeting Hall"/>
    <s v="Not Available"/>
    <n v="56.1"/>
    <s v="Not Available"/>
  </r>
  <r>
    <s v="3022647"/>
    <x v="51"/>
    <x v="2"/>
    <n v="2924"/>
    <s v="Social/Meeting Hall"/>
    <n v="-10.3"/>
    <n v="83.6"/>
    <n v="75"/>
  </r>
  <r>
    <s v="3022647"/>
    <x v="51"/>
    <x v="3"/>
    <n v="2924"/>
    <s v="Social/Meeting Hall"/>
    <n v="-19.100000000000001"/>
    <n v="80.7"/>
    <n v="65.3"/>
  </r>
  <r>
    <s v="5013386"/>
    <x v="52"/>
    <x v="0"/>
    <n v="41191"/>
    <s v="Office"/>
    <n v="-3.3"/>
    <n v="41.6"/>
    <n v="40.200000000000003"/>
  </r>
  <r>
    <s v="5013386"/>
    <x v="52"/>
    <x v="1"/>
    <n v="41191"/>
    <s v="Office"/>
    <n v="35.5"/>
    <n v="41.6"/>
    <n v="56.3"/>
  </r>
  <r>
    <s v="5013386"/>
    <x v="52"/>
    <x v="2"/>
    <n v="41191"/>
    <s v="Office"/>
    <n v="26"/>
    <n v="41.6"/>
    <n v="52.4"/>
  </r>
  <r>
    <s v="5013386"/>
    <x v="52"/>
    <x v="3"/>
    <n v="41191"/>
    <s v="Office"/>
    <n v="34.799999999999997"/>
    <n v="41.6"/>
    <n v="56"/>
  </r>
  <r>
    <s v="5013391"/>
    <x v="53"/>
    <x v="0"/>
    <n v="5650"/>
    <s v="Other - Public Services"/>
    <n v="93.9"/>
    <n v="39.4"/>
    <n v="76.400000000000006"/>
  </r>
  <r>
    <s v="5013391"/>
    <x v="53"/>
    <x v="1"/>
    <n v="5650"/>
    <s v="Other - Public Services"/>
    <n v="118.4"/>
    <n v="39.4"/>
    <n v="86.1"/>
  </r>
  <r>
    <s v="5013391"/>
    <x v="53"/>
    <x v="2"/>
    <n v="5650"/>
    <s v="Other - Public Services"/>
    <n v="110.7"/>
    <n v="39.4"/>
    <n v="83.1"/>
  </r>
  <r>
    <s v="5013391"/>
    <x v="53"/>
    <x v="3"/>
    <n v="5650"/>
    <s v="Other - Public Services"/>
    <n v="113.6"/>
    <n v="39.4"/>
    <n v="84.2"/>
  </r>
  <r>
    <s v="5056564"/>
    <x v="54"/>
    <x v="0"/>
    <n v="12257"/>
    <s v="Performing Arts"/>
    <n v="3.3"/>
    <n v="40"/>
    <n v="41.3"/>
  </r>
  <r>
    <s v="5056564"/>
    <x v="54"/>
    <x v="1"/>
    <n v="12257"/>
    <s v="Performing Arts"/>
    <n v="1.8"/>
    <n v="40"/>
    <n v="40.700000000000003"/>
  </r>
  <r>
    <s v="5056564"/>
    <x v="54"/>
    <x v="2"/>
    <n v="12257"/>
    <s v="Performing Arts"/>
    <n v="-10.4"/>
    <n v="40"/>
    <n v="35.799999999999997"/>
  </r>
  <r>
    <s v="5056564"/>
    <x v="54"/>
    <x v="3"/>
    <n v="12257"/>
    <s v="Performing Arts"/>
    <s v="Not Available"/>
    <s v="Not Available"/>
    <s v="Not Available"/>
  </r>
  <r>
    <s v="5056568"/>
    <x v="55"/>
    <x v="0"/>
    <n v="9025"/>
    <s v="Other - Recreation"/>
    <n v="-9.6999999999999993"/>
    <n v="40"/>
    <n v="36.1"/>
  </r>
  <r>
    <s v="5056568"/>
    <x v="55"/>
    <x v="1"/>
    <n v="9025"/>
    <s v="Other - Recreation"/>
    <n v="-3.6"/>
    <n v="40"/>
    <n v="38.5"/>
  </r>
  <r>
    <s v="5056568"/>
    <x v="55"/>
    <x v="2"/>
    <n v="9025"/>
    <s v="Other - Recreation"/>
    <n v="-16.100000000000001"/>
    <n v="40"/>
    <n v="33.5"/>
  </r>
  <r>
    <s v="5056568"/>
    <x v="55"/>
    <x v="3"/>
    <n v="9025"/>
    <s v="Other - Recreation"/>
    <s v="Not Available"/>
    <n v="50.8"/>
    <s v="Not Available"/>
  </r>
  <r>
    <s v="5056571"/>
    <x v="56"/>
    <x v="0"/>
    <n v="29486"/>
    <s v="Courthouse"/>
    <n v="92.9"/>
    <n v="35.200000000000003"/>
    <n v="67.900000000000006"/>
  </r>
  <r>
    <s v="5056571"/>
    <x v="56"/>
    <x v="1"/>
    <n v="29486"/>
    <s v="Courthouse"/>
    <n v="100.6"/>
    <n v="35.200000000000003"/>
    <n v="70.7"/>
  </r>
  <r>
    <s v="5056571"/>
    <x v="56"/>
    <x v="2"/>
    <n v="29486"/>
    <s v="Courthouse"/>
    <n v="94"/>
    <n v="34.9"/>
    <n v="67.8"/>
  </r>
  <r>
    <s v="5056571"/>
    <x v="56"/>
    <x v="3"/>
    <n v="29486"/>
    <s v="Courthouse"/>
    <s v="Not Available"/>
    <n v="101.2"/>
    <s v="Not Available"/>
  </r>
  <r>
    <s v="5056575"/>
    <x v="57"/>
    <x v="0"/>
    <n v="1361"/>
    <s v="Police Station"/>
    <n v="-28.3"/>
    <n v="44.6"/>
    <n v="32"/>
  </r>
  <r>
    <s v="5056575"/>
    <x v="57"/>
    <x v="1"/>
    <n v="1361"/>
    <s v="Police Station"/>
    <n v="-17.899999999999999"/>
    <n v="44.6"/>
    <n v="36.6"/>
  </r>
  <r>
    <s v="5056575"/>
    <x v="57"/>
    <x v="2"/>
    <n v="1361"/>
    <s v="Police Station"/>
    <n v="-11"/>
    <n v="44.6"/>
    <n v="39.700000000000003"/>
  </r>
  <r>
    <s v="5056575"/>
    <x v="57"/>
    <x v="3"/>
    <n v="1361"/>
    <s v="Police Station"/>
    <s v="Not Available"/>
    <s v="Not Available"/>
    <s v="Not Available"/>
  </r>
  <r>
    <s v="5060308"/>
    <x v="58"/>
    <x v="0"/>
    <n v="16000"/>
    <s v="Other - Public Services"/>
    <n v="-86.2"/>
    <n v="34.6"/>
    <n v="4.8"/>
  </r>
  <r>
    <s v="5060308"/>
    <x v="58"/>
    <x v="1"/>
    <n v="16000"/>
    <s v="Other - Public Services"/>
    <n v="-56.1"/>
    <n v="34.6"/>
    <n v="15.2"/>
  </r>
  <r>
    <s v="5060308"/>
    <x v="58"/>
    <x v="2"/>
    <n v="16000"/>
    <s v="Other - Public Services"/>
    <n v="-51.7"/>
    <n v="34.6"/>
    <n v="16.7"/>
  </r>
  <r>
    <s v="5060308"/>
    <x v="58"/>
    <x v="3"/>
    <n v="16000"/>
    <s v="Other - Public Services"/>
    <n v="-61.9"/>
    <n v="34.6"/>
    <n v="13.2"/>
  </r>
  <r>
    <s v="5074252"/>
    <x v="59"/>
    <x v="0"/>
    <n v="3210"/>
    <s v="Other - Public Services"/>
    <s v="Not Available"/>
    <n v="40.1"/>
    <s v="Not Available"/>
  </r>
  <r>
    <s v="5074252"/>
    <x v="59"/>
    <x v="1"/>
    <n v="3210"/>
    <s v="Other - Public Services"/>
    <n v="61.7"/>
    <n v="52.8"/>
    <n v="85.4"/>
  </r>
  <r>
    <s v="5074252"/>
    <x v="59"/>
    <x v="2"/>
    <n v="3210"/>
    <s v="Other - Public Services"/>
    <n v="38.799999999999997"/>
    <n v="53.9"/>
    <n v="74.8"/>
  </r>
  <r>
    <s v="5074252"/>
    <x v="59"/>
    <x v="3"/>
    <n v="3210"/>
    <s v="Other - Public Services"/>
    <n v="39.5"/>
    <n v="51.7"/>
    <n v="72.2"/>
  </r>
  <r>
    <s v="5074253"/>
    <x v="60"/>
    <x v="0"/>
    <n v="895"/>
    <s v="Police Station"/>
    <s v="Not Available"/>
    <n v="63.5"/>
    <s v="Not Available"/>
  </r>
  <r>
    <s v="5074253"/>
    <x v="60"/>
    <x v="1"/>
    <n v="895"/>
    <s v="Police Station"/>
    <s v="Not Available"/>
    <n v="63.5"/>
    <s v="Not Available"/>
  </r>
  <r>
    <s v="5074253"/>
    <x v="60"/>
    <x v="2"/>
    <n v="895"/>
    <s v="Police Station"/>
    <s v="Not Available"/>
    <n v="63.5"/>
    <s v="Not Available"/>
  </r>
  <r>
    <s v="5074253"/>
    <x v="60"/>
    <x v="3"/>
    <n v="895"/>
    <s v="Police Station"/>
    <s v="Not Available"/>
    <n v="63.5"/>
    <s v="Not Available"/>
  </r>
  <r>
    <s v="5074254"/>
    <x v="61"/>
    <x v="0"/>
    <n v="1224"/>
    <s v="Police Station"/>
    <n v="-74.7"/>
    <n v="118.9"/>
    <n v="30.1"/>
  </r>
  <r>
    <s v="5074254"/>
    <x v="61"/>
    <x v="1"/>
    <n v="1224"/>
    <s v="Police Station"/>
    <n v="-73.099999999999994"/>
    <n v="118.9"/>
    <n v="32"/>
  </r>
  <r>
    <s v="5074254"/>
    <x v="61"/>
    <x v="2"/>
    <n v="1224"/>
    <s v="Police Station"/>
    <n v="-80.3"/>
    <n v="118.9"/>
    <n v="23.4"/>
  </r>
  <r>
    <s v="5074254"/>
    <x v="61"/>
    <x v="3"/>
    <n v="1224"/>
    <s v="Police Station"/>
    <n v="-77.900000000000006"/>
    <n v="118.9"/>
    <n v="26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2:L66" firstHeaderRow="1" firstDataRow="2" firstDataCol="1"/>
  <pivotFields count="11">
    <pivotField showAll="0"/>
    <pivotField axis="axisRow" showAll="0">
      <items count="63">
        <item x="49"/>
        <item x="56"/>
        <item x="26"/>
        <item x="14"/>
        <item x="20"/>
        <item x="36"/>
        <item x="19"/>
        <item x="53"/>
        <item x="0"/>
        <item x="37"/>
        <item x="54"/>
        <item x="1"/>
        <item x="27"/>
        <item x="59"/>
        <item x="38"/>
        <item x="57"/>
        <item x="60"/>
        <item x="55"/>
        <item x="30"/>
        <item x="61"/>
        <item x="48"/>
        <item x="39"/>
        <item x="17"/>
        <item x="18"/>
        <item x="31"/>
        <item x="32"/>
        <item x="40"/>
        <item x="21"/>
        <item x="42"/>
        <item x="50"/>
        <item x="43"/>
        <item x="33"/>
        <item x="46"/>
        <item x="15"/>
        <item x="52"/>
        <item x="44"/>
        <item x="34"/>
        <item x="2"/>
        <item x="35"/>
        <item x="45"/>
        <item x="22"/>
        <item x="23"/>
        <item x="28"/>
        <item x="58"/>
        <item x="3"/>
        <item x="41"/>
        <item x="47"/>
        <item x="29"/>
        <item x="25"/>
        <item x="24"/>
        <item x="16"/>
        <item x="4"/>
        <item x="5"/>
        <item x="6"/>
        <item x="7"/>
        <item x="8"/>
        <item x="9"/>
        <item x="10"/>
        <item x="11"/>
        <item x="12"/>
        <item x="13"/>
        <item x="51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Col" showAll="0">
      <items count="7">
        <item sd="0" x="1"/>
        <item sd="0" x="2"/>
        <item sd="0" x="3"/>
        <item sd="0" x="4"/>
        <item x="0"/>
        <item x="5"/>
        <item t="default"/>
      </items>
    </pivotField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Weather Normalized Site EUI (kBtu/ft²)" fld="8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E66" firstHeaderRow="0" firstDataRow="1" firstDataCol="1" rowPageCount="1" colPageCount="1"/>
  <pivotFields count="8">
    <pivotField subtotalTop="0" showAll="0"/>
    <pivotField axis="axisRow" subtotalTop="0" showAll="0">
      <items count="63">
        <item x="49"/>
        <item x="56"/>
        <item x="26"/>
        <item x="14"/>
        <item x="20"/>
        <item x="36"/>
        <item x="19"/>
        <item x="53"/>
        <item x="0"/>
        <item x="37"/>
        <item x="54"/>
        <item x="1"/>
        <item x="27"/>
        <item x="59"/>
        <item x="38"/>
        <item x="57"/>
        <item x="60"/>
        <item x="55"/>
        <item x="30"/>
        <item x="61"/>
        <item x="48"/>
        <item x="39"/>
        <item x="17"/>
        <item x="18"/>
        <item x="31"/>
        <item x="32"/>
        <item x="40"/>
        <item x="21"/>
        <item x="42"/>
        <item x="50"/>
        <item x="43"/>
        <item x="33"/>
        <item x="46"/>
        <item x="15"/>
        <item x="52"/>
        <item x="44"/>
        <item x="34"/>
        <item x="2"/>
        <item x="35"/>
        <item x="45"/>
        <item x="22"/>
        <item x="23"/>
        <item x="28"/>
        <item x="58"/>
        <item x="3"/>
        <item x="41"/>
        <item x="47"/>
        <item x="29"/>
        <item x="25"/>
        <item x="24"/>
        <item x="16"/>
        <item x="4"/>
        <item x="5"/>
        <item x="6"/>
        <item x="7"/>
        <item x="8"/>
        <item x="9"/>
        <item x="10"/>
        <item x="11"/>
        <item x="12"/>
        <item x="13"/>
        <item x="51"/>
        <item t="default"/>
      </items>
    </pivotField>
    <pivotField axis="axisPage" numFmtId="14" subtotalTop="0" showAll="0">
      <items count="14">
        <item m="1" x="8"/>
        <item m="1" x="9"/>
        <item m="1" x="10"/>
        <item m="1" x="11"/>
        <item m="1" x="7"/>
        <item m="1" x="6"/>
        <item m="1" x="5"/>
        <item m="1" x="4"/>
        <item m="1" x="12"/>
        <item x="0"/>
        <item x="1"/>
        <item x="2"/>
        <item x="3"/>
        <item t="default"/>
      </items>
    </pivotField>
    <pivotField dataField="1" subtotalTop="0" showAll="0"/>
    <pivotField subtotalTop="0" showAll="0"/>
    <pivotField subtotalTop="0" showAll="0"/>
    <pivotField dataField="1" subtotalTop="0" showAll="0"/>
    <pivotField dataField="1" subtotalTop="0" showAll="0"/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item="9" hier="-1"/>
  </pageFields>
  <dataFields count="3">
    <dataField name="Sum of Property GFA - Self-Reported (ft²)" fld="3" baseField="1" baseItem="0"/>
    <dataField name="Sum of Site EUI (kBtu/ft²)" fld="7" baseField="1" baseItem="0"/>
    <dataField name="Sum of National Median Site EUI (kBtu/ft²)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e3" displayName="Table3" ref="A1:I249" totalsRowShown="0" headerRowDxfId="69" dataDxfId="67" headerRowBorderDxfId="68" tableBorderDxfId="66" totalsRowBorderDxfId="65">
  <autoFilter ref="A1:I249"/>
  <tableColumns count="9">
    <tableColumn id="1" name="Property Id" dataDxfId="64"/>
    <tableColumn id="2" name="Property Name" dataDxfId="63"/>
    <tableColumn id="3" name="Year Ending" dataDxfId="62"/>
    <tableColumn id="4" name="Property GFA - Self-Reported (ft²)" dataDxfId="61"/>
    <tableColumn id="5" name="Primary Property Type - Self Selected" dataDxfId="60"/>
    <tableColumn id="6" name="% Difference from National Median Site EUI" dataDxfId="59"/>
    <tableColumn id="7" name="National Median Site EUI (kBtu/ft²)" dataDxfId="58"/>
    <tableColumn id="8" name="Site EUI (kBtu/ft²)" dataDxfId="57"/>
    <tableColumn id="9" name="Weather Normalized Site EUI (kBtu/ft²)" dataDxfId="5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L28" totalsRowShown="0" headerRowDxfId="55">
  <autoFilter ref="A1:L28"/>
  <tableColumns count="12">
    <tableColumn id="1" name="Property Name" dataDxfId="54"/>
    <tableColumn id="2" name="Building Type"/>
    <tableColumn id="3" name="Square Footage"/>
    <tableColumn id="4" name="2014 EUI" dataDxfId="53"/>
    <tableColumn id="5" name="2015 EUI" dataDxfId="52"/>
    <tableColumn id="6" name="2016 EUI" dataDxfId="51"/>
    <tableColumn id="7" name="2017 EUI (06/30/2017)" dataDxfId="50"/>
    <tableColumn id="8" name="2015% Change" dataDxfId="49">
      <calculatedColumnFormula>(E2-D2)/E2</calculatedColumnFormula>
    </tableColumn>
    <tableColumn id="9" name="2016% Change" dataDxfId="48">
      <calculatedColumnFormula>(F2-E2)/F2</calculatedColumnFormula>
    </tableColumn>
    <tableColumn id="10" name="2017% Change" dataDxfId="47">
      <calculatedColumnFormula>(G2-F2)/G2</calculatedColumnFormula>
    </tableColumn>
    <tableColumn id="11" name="Seattle EUI"/>
    <tableColumn id="12" name="National Median EUI" dataDxfId="46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7" name="Table68" displayName="Table68" ref="A1:N28" totalsRowShown="0" headerRowDxfId="45" dataDxfId="44">
  <autoFilter ref="A1:N28"/>
  <tableColumns count="14">
    <tableColumn id="1" name="Property Name" dataDxfId="43"/>
    <tableColumn id="2" name="Building Type" dataDxfId="42"/>
    <tableColumn id="3" name="Square Footage" dataDxfId="41"/>
    <tableColumn id="4" name="2014 EUI" dataDxfId="40">
      <calculatedColumnFormula>VLOOKUP(Table68[[#This Row],[Property Name]],Pivot!$B$4:$Q$65,6,FALSE)</calculatedColumnFormula>
    </tableColumn>
    <tableColumn id="5" name="2015 EUI" dataDxfId="39">
      <calculatedColumnFormula>VLOOKUP(Table68[[#This Row],[Property Name]],Pivot!$B$4:$Q$65,7,FALSE)</calculatedColumnFormula>
    </tableColumn>
    <tableColumn id="6" name="2016 EUI" dataDxfId="38">
      <calculatedColumnFormula>VLOOKUP(Table68[[#This Row],[Property Name]],Pivot!$B$4:$Q$65,8,FALSE)</calculatedColumnFormula>
    </tableColumn>
    <tableColumn id="7" name="2017 EUI (06/30/2017)" dataDxfId="37">
      <calculatedColumnFormula>VLOOKUP(Table68[[#This Row],[Property Name]],Pivot!$B$4:$Q$65,9,FALSE)</calculatedColumnFormula>
    </tableColumn>
    <tableColumn id="8" name="2015% Change" dataDxfId="36">
      <calculatedColumnFormula>(E2-D2)/E2</calculatedColumnFormula>
    </tableColumn>
    <tableColumn id="9" name="2016% Change" dataDxfId="35">
      <calculatedColumnFormula>(F2-E2)/F2</calculatedColumnFormula>
    </tableColumn>
    <tableColumn id="10" name="2017% Change" dataDxfId="34">
      <calculatedColumnFormula>(G2-F2)/G2</calculatedColumnFormula>
    </tableColumn>
    <tableColumn id="11" name="Seattle EUI" dataDxfId="33"/>
    <tableColumn id="13" name="Seattle % Difference" dataDxfId="32"/>
    <tableColumn id="12" name="National Median EUI" dataDxfId="31"/>
    <tableColumn id="15" name="National % Difference" dataDxfId="30">
      <calculatedColumnFormula>(Table68[[#This Row],[2017 EUI (06/30/2017)]]-Table68[[#This Row],[National Median EUI]])/Table68[[#This Row],[National Median EUI]]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1:J28" totalsRowShown="0" headerRowDxfId="29" dataDxfId="28" tableBorderDxfId="27">
  <autoFilter ref="A1:J28"/>
  <tableColumns count="10">
    <tableColumn id="1" name="Property Name" dataDxfId="26"/>
    <tableColumn id="2" name="Building Type" dataDxfId="25"/>
    <tableColumn id="3" name="Square Footage" dataDxfId="24"/>
    <tableColumn id="5" name="2016 EUI2" dataDxfId="23">
      <calculatedColumnFormula>VLOOKUP(Table13[[#This Row],[Property Name]],Pivot!$G$4:$L$65,3,FALSE)</calculatedColumnFormula>
    </tableColumn>
    <tableColumn id="6" name="2017 EUI" dataDxfId="22">
      <calculatedColumnFormula>VLOOKUP(Table13[[#This Row],[Property Name]],Pivot!$G$4:$L$65,4,FALSE)</calculatedColumnFormula>
    </tableColumn>
    <tableColumn id="7" name="2018 EUI (09/30/2018" dataDxfId="21">
      <calculatedColumnFormula>VLOOKUP(Table13[[#This Row],[Property Name]],Pivot!$G$4:$L$65,5,FALSE)</calculatedColumnFormula>
    </tableColumn>
    <tableColumn id="9" name="2017% Change2" dataDxfId="20">
      <calculatedColumnFormula>(E2-D2)/E2</calculatedColumnFormula>
    </tableColumn>
    <tableColumn id="10" name="2018% Change" dataDxfId="19">
      <calculatedColumnFormula>(F2-E2)/F2</calculatedColumnFormula>
    </tableColumn>
    <tableColumn id="11" name="Seattle EUI" dataDxfId="18"/>
    <tableColumn id="13" name="National Median EUI" dataDxfId="17">
      <calculatedColumnFormula>VLOOKUP(Table13[[#This Row],[Property Name]],'PM Data 2'!$B$1:$I$246,6,FALSE)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N28" totalsRowShown="0" headerRowDxfId="16" dataDxfId="15" tableBorderDxfId="14">
  <autoFilter ref="A1:N28"/>
  <tableColumns count="14">
    <tableColumn id="1" name="Property Name" dataDxfId="13"/>
    <tableColumn id="2" name="Building Type" dataDxfId="12"/>
    <tableColumn id="3" name="Square Footage" dataDxfId="11"/>
    <tableColumn id="4" name="2015 EUI" dataDxfId="10">
      <calculatedColumnFormula>VLOOKUP(Table1[[#This Row],[Property Name]],Pivot!$G$4:$L$65,2,FALSE)</calculatedColumnFormula>
    </tableColumn>
    <tableColumn id="5" name="2016 EUI2" dataDxfId="9">
      <calculatedColumnFormula>VLOOKUP(Table1[[#This Row],[Property Name]],Pivot!$G$4:$L$65,3,FALSE)</calculatedColumnFormula>
    </tableColumn>
    <tableColumn id="6" name="2017 EUI" dataDxfId="8">
      <calculatedColumnFormula>VLOOKUP(Table1[[#This Row],[Property Name]],Pivot!$G$4:$L$65,4,FALSE)</calculatedColumnFormula>
    </tableColumn>
    <tableColumn id="7" name="2018 EUI (09/30/2018" dataDxfId="7">
      <calculatedColumnFormula>VLOOKUP(Table1[[#This Row],[Property Name]],Pivot!$G$4:$L$65,5,FALSE)</calculatedColumnFormula>
    </tableColumn>
    <tableColumn id="8" name="2016% Change" dataDxfId="6">
      <calculatedColumnFormula>(E2-D2)/E2</calculatedColumnFormula>
    </tableColumn>
    <tableColumn id="9" name="2017% Change2" dataDxfId="5">
      <calculatedColumnFormula>(F2-E2)/F2</calculatedColumnFormula>
    </tableColumn>
    <tableColumn id="10" name="2018% Change" dataDxfId="4">
      <calculatedColumnFormula>(G2-F2)/G2</calculatedColumnFormula>
    </tableColumn>
    <tableColumn id="11" name="Seattle EUI" dataDxfId="3"/>
    <tableColumn id="12" name="Seattle % Difference" dataDxfId="2">
      <calculatedColumnFormula>(Table68[[#This Row],[2017 EUI (06/30/2017)]]-Table68[[#This Row],[Seattle EUI]])/Table68[[#This Row],[Seattle EUI]]</calculatedColumnFormula>
    </tableColumn>
    <tableColumn id="13" name="National Median EUI" dataDxfId="1">
      <calculatedColumnFormula>VLOOKUP(Table1[[#This Row],[Property Name]],'PM Data 2'!$B$1:$I$246,6,FALSE)</calculatedColumnFormula>
    </tableColumn>
    <tableColumn id="14" name="National % Difference" dataDxfId="0">
      <calculatedColumnFormula>(Table1[[#This Row],[2018 EUI (09/30/2018]]-Table1[[#This Row],[National Median EUI]])/Table1[[#This Row],[National Median EUI]]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49"/>
  <sheetViews>
    <sheetView topLeftCell="B205" workbookViewId="0">
      <selection activeCell="D210" sqref="D210"/>
    </sheetView>
  </sheetViews>
  <sheetFormatPr baseColWidth="10" defaultColWidth="8.83203125" defaultRowHeight="14" x14ac:dyDescent="0"/>
  <cols>
    <col min="1" max="3" width="20" customWidth="1"/>
    <col min="4" max="4" width="24.6640625" customWidth="1"/>
    <col min="5" max="5" width="27.1640625" customWidth="1"/>
    <col min="6" max="6" width="31.5" customWidth="1"/>
    <col min="7" max="7" width="25.83203125" customWidth="1"/>
    <col min="8" max="8" width="20" customWidth="1"/>
    <col min="9" max="9" width="28.5" customWidth="1"/>
  </cols>
  <sheetData>
    <row r="1" spans="1:9" ht="60" customHeight="1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2" t="s">
        <v>173</v>
      </c>
    </row>
    <row r="2" spans="1:9" ht="30" customHeight="1">
      <c r="A2" s="47" t="s">
        <v>8</v>
      </c>
      <c r="B2" s="1" t="s">
        <v>9</v>
      </c>
      <c r="C2" s="3">
        <v>43373</v>
      </c>
      <c r="D2" s="2">
        <v>127753</v>
      </c>
      <c r="E2" s="1" t="s">
        <v>10</v>
      </c>
      <c r="F2" s="2">
        <v>42.2</v>
      </c>
      <c r="G2" s="2">
        <v>49.3</v>
      </c>
      <c r="H2" s="2">
        <v>70.2</v>
      </c>
      <c r="I2" s="48">
        <v>71.599999999999994</v>
      </c>
    </row>
    <row r="3" spans="1:9" ht="30" customHeight="1">
      <c r="A3" s="47" t="s">
        <v>8</v>
      </c>
      <c r="B3" s="1" t="s">
        <v>9</v>
      </c>
      <c r="C3" s="3">
        <v>43008</v>
      </c>
      <c r="D3" s="2">
        <v>127753</v>
      </c>
      <c r="E3" s="1" t="s">
        <v>10</v>
      </c>
      <c r="F3" s="2">
        <v>49.5</v>
      </c>
      <c r="G3" s="2">
        <v>49.6</v>
      </c>
      <c r="H3" s="2">
        <v>74.099999999999994</v>
      </c>
      <c r="I3" s="48">
        <v>73.900000000000006</v>
      </c>
    </row>
    <row r="4" spans="1:9" ht="30" customHeight="1">
      <c r="A4" s="47" t="s">
        <v>8</v>
      </c>
      <c r="B4" s="1" t="s">
        <v>9</v>
      </c>
      <c r="C4" s="3">
        <v>42643</v>
      </c>
      <c r="D4" s="2">
        <v>127753</v>
      </c>
      <c r="E4" s="1" t="s">
        <v>10</v>
      </c>
      <c r="F4" s="2">
        <v>37.299999999999997</v>
      </c>
      <c r="G4" s="2">
        <v>48</v>
      </c>
      <c r="H4" s="2">
        <v>65.900000000000006</v>
      </c>
      <c r="I4" s="48">
        <v>75.900000000000006</v>
      </c>
    </row>
    <row r="5" spans="1:9" ht="30" customHeight="1">
      <c r="A5" s="47" t="s">
        <v>8</v>
      </c>
      <c r="B5" s="1" t="s">
        <v>9</v>
      </c>
      <c r="C5" s="3">
        <v>42277</v>
      </c>
      <c r="D5" s="2">
        <v>127753</v>
      </c>
      <c r="E5" s="1" t="s">
        <v>10</v>
      </c>
      <c r="F5" s="2">
        <v>36.5</v>
      </c>
      <c r="G5" s="2">
        <v>46.2</v>
      </c>
      <c r="H5" s="2">
        <v>63.1</v>
      </c>
      <c r="I5" s="48">
        <v>76.900000000000006</v>
      </c>
    </row>
    <row r="6" spans="1:9" ht="30" customHeight="1">
      <c r="A6" s="47" t="s">
        <v>11</v>
      </c>
      <c r="B6" s="1" t="s">
        <v>12</v>
      </c>
      <c r="C6" s="3">
        <v>43373</v>
      </c>
      <c r="D6" s="2">
        <v>391839</v>
      </c>
      <c r="E6" s="1" t="s">
        <v>10</v>
      </c>
      <c r="F6" s="2">
        <v>-50.4</v>
      </c>
      <c r="G6" s="2">
        <v>92.7</v>
      </c>
      <c r="H6" s="2">
        <v>46</v>
      </c>
      <c r="I6" s="48">
        <v>46.1</v>
      </c>
    </row>
    <row r="7" spans="1:9" ht="30" customHeight="1">
      <c r="A7" s="47" t="s">
        <v>11</v>
      </c>
      <c r="B7" s="1" t="s">
        <v>12</v>
      </c>
      <c r="C7" s="3">
        <v>43008</v>
      </c>
      <c r="D7" s="2">
        <v>391839</v>
      </c>
      <c r="E7" s="1" t="s">
        <v>10</v>
      </c>
      <c r="F7" s="2">
        <v>-46.7</v>
      </c>
      <c r="G7" s="2">
        <v>92.9</v>
      </c>
      <c r="H7" s="2">
        <v>49.5</v>
      </c>
      <c r="I7" s="48">
        <v>49.5</v>
      </c>
    </row>
    <row r="8" spans="1:9" ht="30" customHeight="1">
      <c r="A8" s="47" t="s">
        <v>11</v>
      </c>
      <c r="B8" s="1" t="s">
        <v>12</v>
      </c>
      <c r="C8" s="3">
        <v>42643</v>
      </c>
      <c r="D8" s="2">
        <v>391839</v>
      </c>
      <c r="E8" s="1" t="s">
        <v>10</v>
      </c>
      <c r="F8" s="2">
        <v>-45</v>
      </c>
      <c r="G8" s="2">
        <v>100.5</v>
      </c>
      <c r="H8" s="2">
        <v>55.3</v>
      </c>
      <c r="I8" s="48">
        <v>57.1</v>
      </c>
    </row>
    <row r="9" spans="1:9" ht="30" customHeight="1">
      <c r="A9" s="47" t="s">
        <v>11</v>
      </c>
      <c r="B9" s="1" t="s">
        <v>12</v>
      </c>
      <c r="C9" s="3">
        <v>42277</v>
      </c>
      <c r="D9" s="2">
        <v>391839</v>
      </c>
      <c r="E9" s="1" t="s">
        <v>10</v>
      </c>
      <c r="F9" s="2">
        <v>-44.7</v>
      </c>
      <c r="G9" s="2">
        <v>106.2</v>
      </c>
      <c r="H9" s="2">
        <v>58.8</v>
      </c>
      <c r="I9" s="48">
        <v>61.4</v>
      </c>
    </row>
    <row r="10" spans="1:9" ht="30" customHeight="1">
      <c r="A10" s="47" t="s">
        <v>13</v>
      </c>
      <c r="B10" s="1" t="s">
        <v>14</v>
      </c>
      <c r="C10" s="3">
        <v>43373</v>
      </c>
      <c r="D10" s="2">
        <v>11554</v>
      </c>
      <c r="E10" s="1" t="s">
        <v>15</v>
      </c>
      <c r="F10" s="2">
        <v>-1</v>
      </c>
      <c r="G10" s="2">
        <v>59.4</v>
      </c>
      <c r="H10" s="2">
        <v>58.8</v>
      </c>
      <c r="I10" s="48">
        <v>60</v>
      </c>
    </row>
    <row r="11" spans="1:9" ht="30" customHeight="1">
      <c r="A11" s="47" t="s">
        <v>13</v>
      </c>
      <c r="B11" s="1" t="s">
        <v>14</v>
      </c>
      <c r="C11" s="3">
        <v>43008</v>
      </c>
      <c r="D11" s="2">
        <v>11554</v>
      </c>
      <c r="E11" s="1" t="s">
        <v>15</v>
      </c>
      <c r="F11" s="2">
        <v>6.2</v>
      </c>
      <c r="G11" s="2">
        <v>59.4</v>
      </c>
      <c r="H11" s="2">
        <v>63.1</v>
      </c>
      <c r="I11" s="48">
        <v>63.7</v>
      </c>
    </row>
    <row r="12" spans="1:9" ht="30" customHeight="1">
      <c r="A12" s="47" t="s">
        <v>13</v>
      </c>
      <c r="B12" s="1" t="s">
        <v>14</v>
      </c>
      <c r="C12" s="3">
        <v>42643</v>
      </c>
      <c r="D12" s="2">
        <v>11554</v>
      </c>
      <c r="E12" s="1" t="s">
        <v>15</v>
      </c>
      <c r="F12" s="2">
        <v>5.5</v>
      </c>
      <c r="G12" s="2">
        <v>58.8</v>
      </c>
      <c r="H12" s="2">
        <v>62.1</v>
      </c>
      <c r="I12" s="48">
        <v>71.7</v>
      </c>
    </row>
    <row r="13" spans="1:9" ht="30" customHeight="1">
      <c r="A13" s="47" t="s">
        <v>13</v>
      </c>
      <c r="B13" s="1" t="s">
        <v>14</v>
      </c>
      <c r="C13" s="3">
        <v>42277</v>
      </c>
      <c r="D13" s="2">
        <v>11554</v>
      </c>
      <c r="E13" s="1" t="s">
        <v>15</v>
      </c>
      <c r="F13" s="2">
        <v>0.7</v>
      </c>
      <c r="G13" s="2">
        <v>59.2</v>
      </c>
      <c r="H13" s="2">
        <v>59.6</v>
      </c>
      <c r="I13" s="48">
        <v>73.099999999999994</v>
      </c>
    </row>
    <row r="14" spans="1:9" ht="30" customHeight="1">
      <c r="A14" s="47" t="s">
        <v>16</v>
      </c>
      <c r="B14" s="1" t="s">
        <v>17</v>
      </c>
      <c r="C14" s="3">
        <v>43373</v>
      </c>
      <c r="D14" s="2">
        <v>7022</v>
      </c>
      <c r="E14" s="1" t="s">
        <v>18</v>
      </c>
      <c r="F14" s="2">
        <v>119.4</v>
      </c>
      <c r="G14" s="2">
        <v>45.2</v>
      </c>
      <c r="H14" s="2">
        <v>99.1</v>
      </c>
      <c r="I14" s="48">
        <v>99.8</v>
      </c>
    </row>
    <row r="15" spans="1:9" ht="30" customHeight="1">
      <c r="A15" s="47" t="s">
        <v>16</v>
      </c>
      <c r="B15" s="1" t="s">
        <v>17</v>
      </c>
      <c r="C15" s="3">
        <v>43008</v>
      </c>
      <c r="D15" s="2">
        <v>7022</v>
      </c>
      <c r="E15" s="1" t="s">
        <v>18</v>
      </c>
      <c r="F15" s="2">
        <v>70.8</v>
      </c>
      <c r="G15" s="2">
        <v>31.9</v>
      </c>
      <c r="H15" s="2">
        <v>54.5</v>
      </c>
      <c r="I15" s="48">
        <v>54.6</v>
      </c>
    </row>
    <row r="16" spans="1:9" ht="30" customHeight="1">
      <c r="A16" s="47" t="s">
        <v>16</v>
      </c>
      <c r="B16" s="1" t="s">
        <v>17</v>
      </c>
      <c r="C16" s="3">
        <v>42643</v>
      </c>
      <c r="D16" s="2">
        <v>7022</v>
      </c>
      <c r="E16" s="1" t="s">
        <v>18</v>
      </c>
      <c r="F16" s="2">
        <v>70.8</v>
      </c>
      <c r="G16" s="2">
        <v>35.6</v>
      </c>
      <c r="H16" s="2">
        <v>60.8</v>
      </c>
      <c r="I16" s="48">
        <v>67.7</v>
      </c>
    </row>
    <row r="17" spans="1:9" ht="30" customHeight="1">
      <c r="A17" s="47" t="s">
        <v>16</v>
      </c>
      <c r="B17" s="1" t="s">
        <v>17</v>
      </c>
      <c r="C17" s="3">
        <v>42277</v>
      </c>
      <c r="D17" s="2">
        <v>7022</v>
      </c>
      <c r="E17" s="1" t="s">
        <v>18</v>
      </c>
      <c r="F17" s="2">
        <v>80.8</v>
      </c>
      <c r="G17" s="2">
        <v>37.4</v>
      </c>
      <c r="H17" s="2">
        <v>67.7</v>
      </c>
      <c r="I17" s="48">
        <v>80.7</v>
      </c>
    </row>
    <row r="18" spans="1:9" ht="30" customHeight="1">
      <c r="A18" s="47" t="s">
        <v>19</v>
      </c>
      <c r="B18" s="1" t="s">
        <v>20</v>
      </c>
      <c r="C18" s="3">
        <v>43373</v>
      </c>
      <c r="D18" s="2">
        <v>15700</v>
      </c>
      <c r="E18" s="1" t="s">
        <v>18</v>
      </c>
      <c r="F18" s="2">
        <v>-1.1000000000000001</v>
      </c>
      <c r="G18" s="2">
        <v>55</v>
      </c>
      <c r="H18" s="2">
        <v>54.4</v>
      </c>
      <c r="I18" s="48">
        <v>55.1</v>
      </c>
    </row>
    <row r="19" spans="1:9" ht="30" customHeight="1">
      <c r="A19" s="47" t="s">
        <v>19</v>
      </c>
      <c r="B19" s="1" t="s">
        <v>20</v>
      </c>
      <c r="C19" s="3">
        <v>43008</v>
      </c>
      <c r="D19" s="2">
        <v>15700</v>
      </c>
      <c r="E19" s="1" t="s">
        <v>18</v>
      </c>
      <c r="F19" s="2">
        <v>0.9</v>
      </c>
      <c r="G19" s="2">
        <v>53.7</v>
      </c>
      <c r="H19" s="2">
        <v>54.2</v>
      </c>
      <c r="I19" s="48">
        <v>53.6</v>
      </c>
    </row>
    <row r="20" spans="1:9" ht="30" customHeight="1">
      <c r="A20" s="47" t="s">
        <v>19</v>
      </c>
      <c r="B20" s="1" t="s">
        <v>20</v>
      </c>
      <c r="C20" s="3">
        <v>42643</v>
      </c>
      <c r="D20" s="2">
        <v>15700</v>
      </c>
      <c r="E20" s="1" t="s">
        <v>18</v>
      </c>
      <c r="F20" s="2">
        <v>-8.6999999999999993</v>
      </c>
      <c r="G20" s="2">
        <v>50.9</v>
      </c>
      <c r="H20" s="2">
        <v>46.5</v>
      </c>
      <c r="I20" s="48">
        <v>51.1</v>
      </c>
    </row>
    <row r="21" spans="1:9" ht="30" customHeight="1">
      <c r="A21" s="47" t="s">
        <v>19</v>
      </c>
      <c r="B21" s="1" t="s">
        <v>20</v>
      </c>
      <c r="C21" s="3">
        <v>42277</v>
      </c>
      <c r="D21" s="2">
        <v>15700</v>
      </c>
      <c r="E21" s="1" t="s">
        <v>18</v>
      </c>
      <c r="F21" s="2">
        <v>-14.5</v>
      </c>
      <c r="G21" s="2">
        <v>51</v>
      </c>
      <c r="H21" s="2">
        <v>43.6</v>
      </c>
      <c r="I21" s="48">
        <v>51.3</v>
      </c>
    </row>
    <row r="22" spans="1:9" ht="30" customHeight="1">
      <c r="A22" s="47" t="s">
        <v>21</v>
      </c>
      <c r="B22" s="1" t="s">
        <v>22</v>
      </c>
      <c r="C22" s="3">
        <v>43373</v>
      </c>
      <c r="D22" s="2">
        <v>11258</v>
      </c>
      <c r="E22" s="1" t="s">
        <v>18</v>
      </c>
      <c r="F22" s="2">
        <v>15.3</v>
      </c>
      <c r="G22" s="2">
        <v>61.6</v>
      </c>
      <c r="H22" s="2">
        <v>71</v>
      </c>
      <c r="I22" s="48">
        <v>71</v>
      </c>
    </row>
    <row r="23" spans="1:9" ht="30" customHeight="1">
      <c r="A23" s="47" t="s">
        <v>21</v>
      </c>
      <c r="B23" s="1" t="s">
        <v>22</v>
      </c>
      <c r="C23" s="3">
        <v>43008</v>
      </c>
      <c r="D23" s="2">
        <v>11258</v>
      </c>
      <c r="E23" s="1" t="s">
        <v>18</v>
      </c>
      <c r="F23" s="2">
        <v>28.5</v>
      </c>
      <c r="G23" s="2">
        <v>66.2</v>
      </c>
      <c r="H23" s="2">
        <v>85</v>
      </c>
      <c r="I23" s="48">
        <v>84.1</v>
      </c>
    </row>
    <row r="24" spans="1:9" ht="30" customHeight="1">
      <c r="A24" s="47" t="s">
        <v>21</v>
      </c>
      <c r="B24" s="1" t="s">
        <v>22</v>
      </c>
      <c r="C24" s="3">
        <v>42643</v>
      </c>
      <c r="D24" s="2">
        <v>11258</v>
      </c>
      <c r="E24" s="1" t="s">
        <v>18</v>
      </c>
      <c r="F24" s="2">
        <v>12.4</v>
      </c>
      <c r="G24" s="2">
        <v>64.2</v>
      </c>
      <c r="H24" s="2">
        <v>72.099999999999994</v>
      </c>
      <c r="I24" s="48">
        <v>75.8</v>
      </c>
    </row>
    <row r="25" spans="1:9" ht="30" customHeight="1">
      <c r="A25" s="47" t="s">
        <v>21</v>
      </c>
      <c r="B25" s="1" t="s">
        <v>22</v>
      </c>
      <c r="C25" s="3">
        <v>42277</v>
      </c>
      <c r="D25" s="2">
        <v>11258</v>
      </c>
      <c r="E25" s="1" t="s">
        <v>18</v>
      </c>
      <c r="F25" s="2">
        <v>23.5</v>
      </c>
      <c r="G25" s="2">
        <v>67</v>
      </c>
      <c r="H25" s="2">
        <v>82.8</v>
      </c>
      <c r="I25" s="48">
        <v>86.7</v>
      </c>
    </row>
    <row r="26" spans="1:9" ht="30" customHeight="1">
      <c r="A26" s="47" t="s">
        <v>23</v>
      </c>
      <c r="B26" s="1" t="s">
        <v>24</v>
      </c>
      <c r="C26" s="3">
        <v>43373</v>
      </c>
      <c r="D26" s="2">
        <v>16463</v>
      </c>
      <c r="E26" s="1" t="s">
        <v>18</v>
      </c>
      <c r="F26" s="2">
        <v>-36.1</v>
      </c>
      <c r="G26" s="2">
        <v>61.9</v>
      </c>
      <c r="H26" s="2">
        <v>39.6</v>
      </c>
      <c r="I26" s="48">
        <v>39.799999999999997</v>
      </c>
    </row>
    <row r="27" spans="1:9" ht="30" customHeight="1">
      <c r="A27" s="47" t="s">
        <v>23</v>
      </c>
      <c r="B27" s="1" t="s">
        <v>24</v>
      </c>
      <c r="C27" s="3">
        <v>43008</v>
      </c>
      <c r="D27" s="2">
        <v>16463</v>
      </c>
      <c r="E27" s="1" t="s">
        <v>18</v>
      </c>
      <c r="F27" s="2">
        <v>-35</v>
      </c>
      <c r="G27" s="2">
        <v>62.8</v>
      </c>
      <c r="H27" s="2">
        <v>40.9</v>
      </c>
      <c r="I27" s="48">
        <v>39.9</v>
      </c>
    </row>
    <row r="28" spans="1:9" ht="30" customHeight="1">
      <c r="A28" s="47" t="s">
        <v>23</v>
      </c>
      <c r="B28" s="1" t="s">
        <v>24</v>
      </c>
      <c r="C28" s="3">
        <v>42643</v>
      </c>
      <c r="D28" s="2">
        <v>16463</v>
      </c>
      <c r="E28" s="1" t="s">
        <v>18</v>
      </c>
      <c r="F28" s="2">
        <v>-37.799999999999997</v>
      </c>
      <c r="G28" s="2">
        <v>60.9</v>
      </c>
      <c r="H28" s="2">
        <v>37.9</v>
      </c>
      <c r="I28" s="48">
        <v>41</v>
      </c>
    </row>
    <row r="29" spans="1:9" ht="30" customHeight="1">
      <c r="A29" s="47" t="s">
        <v>23</v>
      </c>
      <c r="B29" s="1" t="s">
        <v>24</v>
      </c>
      <c r="C29" s="3">
        <v>42277</v>
      </c>
      <c r="D29" s="2">
        <v>16463</v>
      </c>
      <c r="E29" s="1" t="s">
        <v>18</v>
      </c>
      <c r="F29" s="2">
        <v>-35.700000000000003</v>
      </c>
      <c r="G29" s="2">
        <v>62.6</v>
      </c>
      <c r="H29" s="2">
        <v>40.299999999999997</v>
      </c>
      <c r="I29" s="48">
        <v>44.6</v>
      </c>
    </row>
    <row r="30" spans="1:9" ht="30" customHeight="1">
      <c r="A30" s="47" t="s">
        <v>25</v>
      </c>
      <c r="B30" s="1" t="s">
        <v>26</v>
      </c>
      <c r="C30" s="3">
        <v>43373</v>
      </c>
      <c r="D30" s="2">
        <v>6751</v>
      </c>
      <c r="E30" s="1" t="s">
        <v>18</v>
      </c>
      <c r="F30" s="2">
        <v>0.6</v>
      </c>
      <c r="G30" s="2">
        <v>59.8</v>
      </c>
      <c r="H30" s="2">
        <v>60.1</v>
      </c>
      <c r="I30" s="48">
        <v>60.5</v>
      </c>
    </row>
    <row r="31" spans="1:9" ht="30" customHeight="1">
      <c r="A31" s="47" t="s">
        <v>25</v>
      </c>
      <c r="B31" s="1" t="s">
        <v>26</v>
      </c>
      <c r="C31" s="3">
        <v>43008</v>
      </c>
      <c r="D31" s="2">
        <v>6751</v>
      </c>
      <c r="E31" s="1" t="s">
        <v>18</v>
      </c>
      <c r="F31" s="2">
        <v>12.3</v>
      </c>
      <c r="G31" s="2">
        <v>66</v>
      </c>
      <c r="H31" s="2">
        <v>74.2</v>
      </c>
      <c r="I31" s="48">
        <v>73.3</v>
      </c>
    </row>
    <row r="32" spans="1:9" ht="30" customHeight="1">
      <c r="A32" s="47" t="s">
        <v>25</v>
      </c>
      <c r="B32" s="1" t="s">
        <v>26</v>
      </c>
      <c r="C32" s="3">
        <v>42643</v>
      </c>
      <c r="D32" s="2">
        <v>6751</v>
      </c>
      <c r="E32" s="1" t="s">
        <v>18</v>
      </c>
      <c r="F32" s="2">
        <v>2.5</v>
      </c>
      <c r="G32" s="2">
        <v>63.7</v>
      </c>
      <c r="H32" s="2">
        <v>65.3</v>
      </c>
      <c r="I32" s="48">
        <v>72</v>
      </c>
    </row>
    <row r="33" spans="1:9" ht="30" customHeight="1">
      <c r="A33" s="47" t="s">
        <v>25</v>
      </c>
      <c r="B33" s="1" t="s">
        <v>26</v>
      </c>
      <c r="C33" s="3">
        <v>42277</v>
      </c>
      <c r="D33" s="2">
        <v>6751</v>
      </c>
      <c r="E33" s="1" t="s">
        <v>18</v>
      </c>
      <c r="F33" s="2">
        <v>5.2</v>
      </c>
      <c r="G33" s="2">
        <v>61</v>
      </c>
      <c r="H33" s="2">
        <v>64.2</v>
      </c>
      <c r="I33" s="48">
        <v>70.900000000000006</v>
      </c>
    </row>
    <row r="34" spans="1:9" ht="30" customHeight="1">
      <c r="A34" s="47" t="s">
        <v>27</v>
      </c>
      <c r="B34" s="1" t="s">
        <v>28</v>
      </c>
      <c r="C34" s="3">
        <v>43373</v>
      </c>
      <c r="D34" s="2">
        <v>5022</v>
      </c>
      <c r="E34" s="1" t="s">
        <v>18</v>
      </c>
      <c r="F34" s="2">
        <v>1</v>
      </c>
      <c r="G34" s="2">
        <v>62.4</v>
      </c>
      <c r="H34" s="2">
        <v>63</v>
      </c>
      <c r="I34" s="48">
        <v>64</v>
      </c>
    </row>
    <row r="35" spans="1:9" ht="30" customHeight="1">
      <c r="A35" s="47" t="s">
        <v>27</v>
      </c>
      <c r="B35" s="1" t="s">
        <v>28</v>
      </c>
      <c r="C35" s="3">
        <v>43008</v>
      </c>
      <c r="D35" s="2">
        <v>5022</v>
      </c>
      <c r="E35" s="1" t="s">
        <v>18</v>
      </c>
      <c r="F35" s="2">
        <v>12.5</v>
      </c>
      <c r="G35" s="2">
        <v>65.7</v>
      </c>
      <c r="H35" s="2">
        <v>73.8</v>
      </c>
      <c r="I35" s="48">
        <v>73.599999999999994</v>
      </c>
    </row>
    <row r="36" spans="1:9" ht="30" customHeight="1">
      <c r="A36" s="47" t="s">
        <v>27</v>
      </c>
      <c r="B36" s="1" t="s">
        <v>28</v>
      </c>
      <c r="C36" s="3">
        <v>42643</v>
      </c>
      <c r="D36" s="2">
        <v>5022</v>
      </c>
      <c r="E36" s="1" t="s">
        <v>18</v>
      </c>
      <c r="F36" s="2">
        <v>15</v>
      </c>
      <c r="G36" s="2">
        <v>62.3</v>
      </c>
      <c r="H36" s="2">
        <v>71.7</v>
      </c>
      <c r="I36" s="48">
        <v>78.3</v>
      </c>
    </row>
    <row r="37" spans="1:9" ht="30" customHeight="1">
      <c r="A37" s="47" t="s">
        <v>27</v>
      </c>
      <c r="B37" s="1" t="s">
        <v>28</v>
      </c>
      <c r="C37" s="3">
        <v>42277</v>
      </c>
      <c r="D37" s="2">
        <v>5022</v>
      </c>
      <c r="E37" s="1" t="s">
        <v>18</v>
      </c>
      <c r="F37" s="2">
        <v>12.2</v>
      </c>
      <c r="G37" s="2">
        <v>61.3</v>
      </c>
      <c r="H37" s="2">
        <v>68.8</v>
      </c>
      <c r="I37" s="48">
        <v>79.099999999999994</v>
      </c>
    </row>
    <row r="38" spans="1:9" ht="30" customHeight="1">
      <c r="A38" s="47" t="s">
        <v>29</v>
      </c>
      <c r="B38" s="1" t="s">
        <v>30</v>
      </c>
      <c r="C38" s="3">
        <v>43373</v>
      </c>
      <c r="D38" s="2">
        <v>6110</v>
      </c>
      <c r="E38" s="1" t="s">
        <v>18</v>
      </c>
      <c r="F38" s="2">
        <v>-11.1</v>
      </c>
      <c r="G38" s="2">
        <v>62.6</v>
      </c>
      <c r="H38" s="2">
        <v>55.6</v>
      </c>
      <c r="I38" s="48">
        <v>55.7</v>
      </c>
    </row>
    <row r="39" spans="1:9" ht="30" customHeight="1">
      <c r="A39" s="47" t="s">
        <v>29</v>
      </c>
      <c r="B39" s="1" t="s">
        <v>30</v>
      </c>
      <c r="C39" s="3">
        <v>43008</v>
      </c>
      <c r="D39" s="2">
        <v>6110</v>
      </c>
      <c r="E39" s="1" t="s">
        <v>18</v>
      </c>
      <c r="F39" s="2">
        <v>-10.3</v>
      </c>
      <c r="G39" s="2">
        <v>61.9</v>
      </c>
      <c r="H39" s="2">
        <v>55.5</v>
      </c>
      <c r="I39" s="48">
        <v>54.9</v>
      </c>
    </row>
    <row r="40" spans="1:9" ht="30" customHeight="1">
      <c r="A40" s="47" t="s">
        <v>29</v>
      </c>
      <c r="B40" s="1" t="s">
        <v>30</v>
      </c>
      <c r="C40" s="3">
        <v>42643</v>
      </c>
      <c r="D40" s="2">
        <v>6110</v>
      </c>
      <c r="E40" s="1" t="s">
        <v>18</v>
      </c>
      <c r="F40" s="2">
        <v>-11.7</v>
      </c>
      <c r="G40" s="2">
        <v>58</v>
      </c>
      <c r="H40" s="2">
        <v>51.2</v>
      </c>
      <c r="I40" s="48">
        <v>57.5</v>
      </c>
    </row>
    <row r="41" spans="1:9" ht="30" customHeight="1">
      <c r="A41" s="47" t="s">
        <v>29</v>
      </c>
      <c r="B41" s="1" t="s">
        <v>30</v>
      </c>
      <c r="C41" s="3">
        <v>42277</v>
      </c>
      <c r="D41" s="2">
        <v>6110</v>
      </c>
      <c r="E41" s="1" t="s">
        <v>18</v>
      </c>
      <c r="F41" s="2">
        <v>-10.6</v>
      </c>
      <c r="G41" s="2">
        <v>57.8</v>
      </c>
      <c r="H41" s="2">
        <v>51.7</v>
      </c>
      <c r="I41" s="48">
        <v>51</v>
      </c>
    </row>
    <row r="42" spans="1:9" ht="30" customHeight="1">
      <c r="A42" s="47" t="s">
        <v>31</v>
      </c>
      <c r="B42" s="1" t="s">
        <v>32</v>
      </c>
      <c r="C42" s="3">
        <v>43373</v>
      </c>
      <c r="D42" s="2">
        <v>5630</v>
      </c>
      <c r="E42" s="1" t="s">
        <v>18</v>
      </c>
      <c r="F42" s="2">
        <v>26.3</v>
      </c>
      <c r="G42" s="2">
        <v>63.1</v>
      </c>
      <c r="H42" s="2">
        <v>79.8</v>
      </c>
      <c r="I42" s="48">
        <v>80</v>
      </c>
    </row>
    <row r="43" spans="1:9" ht="30" customHeight="1">
      <c r="A43" s="47" t="s">
        <v>31</v>
      </c>
      <c r="B43" s="1" t="s">
        <v>32</v>
      </c>
      <c r="C43" s="3">
        <v>43008</v>
      </c>
      <c r="D43" s="2">
        <v>5630</v>
      </c>
      <c r="E43" s="1" t="s">
        <v>18</v>
      </c>
      <c r="F43" s="2">
        <v>29.2</v>
      </c>
      <c r="G43" s="2">
        <v>65.8</v>
      </c>
      <c r="H43" s="2">
        <v>84.9</v>
      </c>
      <c r="I43" s="48">
        <v>83.7</v>
      </c>
    </row>
    <row r="44" spans="1:9" ht="30" customHeight="1">
      <c r="A44" s="47" t="s">
        <v>31</v>
      </c>
      <c r="B44" s="1" t="s">
        <v>32</v>
      </c>
      <c r="C44" s="3">
        <v>42643</v>
      </c>
      <c r="D44" s="2">
        <v>5630</v>
      </c>
      <c r="E44" s="1" t="s">
        <v>18</v>
      </c>
      <c r="F44" s="2">
        <v>14.9</v>
      </c>
      <c r="G44" s="2">
        <v>61.4</v>
      </c>
      <c r="H44" s="2">
        <v>70.599999999999994</v>
      </c>
      <c r="I44" s="48">
        <v>79.599999999999994</v>
      </c>
    </row>
    <row r="45" spans="1:9" ht="30" customHeight="1">
      <c r="A45" s="47" t="s">
        <v>31</v>
      </c>
      <c r="B45" s="1" t="s">
        <v>32</v>
      </c>
      <c r="C45" s="3">
        <v>42277</v>
      </c>
      <c r="D45" s="2">
        <v>5630</v>
      </c>
      <c r="E45" s="1" t="s">
        <v>18</v>
      </c>
      <c r="F45" s="2">
        <v>13.3</v>
      </c>
      <c r="G45" s="2">
        <v>59.6</v>
      </c>
      <c r="H45" s="2">
        <v>67.599999999999994</v>
      </c>
      <c r="I45" s="48">
        <v>82.2</v>
      </c>
    </row>
    <row r="46" spans="1:9" ht="30" customHeight="1">
      <c r="A46" s="47" t="s">
        <v>33</v>
      </c>
      <c r="B46" s="1" t="s">
        <v>34</v>
      </c>
      <c r="C46" s="3">
        <v>43373</v>
      </c>
      <c r="D46" s="2">
        <v>9132</v>
      </c>
      <c r="E46" s="1" t="s">
        <v>18</v>
      </c>
      <c r="F46" s="2">
        <v>-20.8</v>
      </c>
      <c r="G46" s="2">
        <v>63.9</v>
      </c>
      <c r="H46" s="2">
        <v>50.7</v>
      </c>
      <c r="I46" s="48">
        <v>51</v>
      </c>
    </row>
    <row r="47" spans="1:9" ht="30" customHeight="1">
      <c r="A47" s="47" t="s">
        <v>33</v>
      </c>
      <c r="B47" s="1" t="s">
        <v>34</v>
      </c>
      <c r="C47" s="3">
        <v>43008</v>
      </c>
      <c r="D47" s="2">
        <v>9132</v>
      </c>
      <c r="E47" s="1" t="s">
        <v>18</v>
      </c>
      <c r="F47" s="2">
        <v>-11.6</v>
      </c>
      <c r="G47" s="2">
        <v>64.8</v>
      </c>
      <c r="H47" s="2">
        <v>57.3</v>
      </c>
      <c r="I47" s="48">
        <v>56.6</v>
      </c>
    </row>
    <row r="48" spans="1:9" ht="30" customHeight="1">
      <c r="A48" s="47" t="s">
        <v>33</v>
      </c>
      <c r="B48" s="1" t="s">
        <v>34</v>
      </c>
      <c r="C48" s="3">
        <v>42643</v>
      </c>
      <c r="D48" s="2">
        <v>9132</v>
      </c>
      <c r="E48" s="1" t="s">
        <v>18</v>
      </c>
      <c r="F48" s="2">
        <v>-19.8</v>
      </c>
      <c r="G48" s="2">
        <v>67.900000000000006</v>
      </c>
      <c r="H48" s="2">
        <v>54.5</v>
      </c>
      <c r="I48" s="48">
        <v>59.9</v>
      </c>
    </row>
    <row r="49" spans="1:9" ht="30" customHeight="1">
      <c r="A49" s="47" t="s">
        <v>33</v>
      </c>
      <c r="B49" s="1" t="s">
        <v>34</v>
      </c>
      <c r="C49" s="3">
        <v>42277</v>
      </c>
      <c r="D49" s="2">
        <v>9132</v>
      </c>
      <c r="E49" s="1" t="s">
        <v>18</v>
      </c>
      <c r="F49" s="2">
        <v>-7.1</v>
      </c>
      <c r="G49" s="2">
        <v>69.2</v>
      </c>
      <c r="H49" s="2">
        <v>64.2</v>
      </c>
      <c r="I49" s="48">
        <v>70.599999999999994</v>
      </c>
    </row>
    <row r="50" spans="1:9" ht="30" customHeight="1">
      <c r="A50" s="47" t="s">
        <v>35</v>
      </c>
      <c r="B50" s="1" t="s">
        <v>36</v>
      </c>
      <c r="C50" s="3">
        <v>43373</v>
      </c>
      <c r="D50" s="2">
        <v>7838</v>
      </c>
      <c r="E50" s="1" t="s">
        <v>18</v>
      </c>
      <c r="F50" s="2">
        <v>-15.7</v>
      </c>
      <c r="G50" s="2">
        <v>47.9</v>
      </c>
      <c r="H50" s="2">
        <v>40.4</v>
      </c>
      <c r="I50" s="48">
        <v>40.799999999999997</v>
      </c>
    </row>
    <row r="51" spans="1:9" ht="30" customHeight="1">
      <c r="A51" s="47" t="s">
        <v>35</v>
      </c>
      <c r="B51" s="1" t="s">
        <v>36</v>
      </c>
      <c r="C51" s="3">
        <v>43008</v>
      </c>
      <c r="D51" s="2">
        <v>7838</v>
      </c>
      <c r="E51" s="1" t="s">
        <v>18</v>
      </c>
      <c r="F51" s="2">
        <v>-9</v>
      </c>
      <c r="G51" s="2">
        <v>54.6</v>
      </c>
      <c r="H51" s="2">
        <v>49.6</v>
      </c>
      <c r="I51" s="48">
        <v>49.3</v>
      </c>
    </row>
    <row r="52" spans="1:9" ht="30" customHeight="1">
      <c r="A52" s="47" t="s">
        <v>35</v>
      </c>
      <c r="B52" s="1" t="s">
        <v>36</v>
      </c>
      <c r="C52" s="3">
        <v>42643</v>
      </c>
      <c r="D52" s="2">
        <v>7838</v>
      </c>
      <c r="E52" s="1" t="s">
        <v>18</v>
      </c>
      <c r="F52" s="2">
        <v>-11.7</v>
      </c>
      <c r="G52" s="2">
        <v>61.4</v>
      </c>
      <c r="H52" s="2">
        <v>54.2</v>
      </c>
      <c r="I52" s="48">
        <v>59.4</v>
      </c>
    </row>
    <row r="53" spans="1:9" ht="30" customHeight="1">
      <c r="A53" s="47" t="s">
        <v>35</v>
      </c>
      <c r="B53" s="1" t="s">
        <v>36</v>
      </c>
      <c r="C53" s="3">
        <v>42277</v>
      </c>
      <c r="D53" s="2">
        <v>7838</v>
      </c>
      <c r="E53" s="1" t="s">
        <v>18</v>
      </c>
      <c r="F53" s="2">
        <v>-3</v>
      </c>
      <c r="G53" s="2">
        <v>65.5</v>
      </c>
      <c r="H53" s="2">
        <v>63.5</v>
      </c>
      <c r="I53" s="48">
        <v>69.599999999999994</v>
      </c>
    </row>
    <row r="54" spans="1:9" ht="30" customHeight="1">
      <c r="A54" s="47" t="s">
        <v>37</v>
      </c>
      <c r="B54" s="1" t="s">
        <v>38</v>
      </c>
      <c r="C54" s="3">
        <v>43373</v>
      </c>
      <c r="D54" s="2">
        <v>21637</v>
      </c>
      <c r="E54" s="1" t="s">
        <v>10</v>
      </c>
      <c r="F54" s="1" t="s">
        <v>39</v>
      </c>
      <c r="G54" s="2">
        <v>52.9</v>
      </c>
      <c r="H54" s="1" t="s">
        <v>39</v>
      </c>
      <c r="I54" s="49" t="s">
        <v>39</v>
      </c>
    </row>
    <row r="55" spans="1:9" ht="30" customHeight="1">
      <c r="A55" s="47" t="s">
        <v>37</v>
      </c>
      <c r="B55" s="1" t="s">
        <v>38</v>
      </c>
      <c r="C55" s="3">
        <v>43008</v>
      </c>
      <c r="D55" s="2">
        <v>21637</v>
      </c>
      <c r="E55" s="1" t="s">
        <v>10</v>
      </c>
      <c r="F55" s="1" t="s">
        <v>39</v>
      </c>
      <c r="G55" s="2">
        <v>52.9</v>
      </c>
      <c r="H55" s="1" t="s">
        <v>39</v>
      </c>
      <c r="I55" s="49" t="s">
        <v>39</v>
      </c>
    </row>
    <row r="56" spans="1:9" ht="30" customHeight="1">
      <c r="A56" s="47" t="s">
        <v>37</v>
      </c>
      <c r="B56" s="1" t="s">
        <v>38</v>
      </c>
      <c r="C56" s="3">
        <v>42643</v>
      </c>
      <c r="D56" s="2">
        <v>21637</v>
      </c>
      <c r="E56" s="1" t="s">
        <v>10</v>
      </c>
      <c r="F56" s="1" t="s">
        <v>39</v>
      </c>
      <c r="G56" s="2">
        <v>52.9</v>
      </c>
      <c r="H56" s="1" t="s">
        <v>39</v>
      </c>
      <c r="I56" s="49" t="s">
        <v>39</v>
      </c>
    </row>
    <row r="57" spans="1:9" ht="30" customHeight="1">
      <c r="A57" s="47" t="s">
        <v>37</v>
      </c>
      <c r="B57" s="1" t="s">
        <v>38</v>
      </c>
      <c r="C57" s="3">
        <v>42277</v>
      </c>
      <c r="D57" s="2">
        <v>21637</v>
      </c>
      <c r="E57" s="1" t="s">
        <v>10</v>
      </c>
      <c r="F57" s="1" t="s">
        <v>39</v>
      </c>
      <c r="G57" s="2">
        <v>52.9</v>
      </c>
      <c r="H57" s="1" t="s">
        <v>39</v>
      </c>
      <c r="I57" s="49" t="s">
        <v>39</v>
      </c>
    </row>
    <row r="58" spans="1:9" ht="30" customHeight="1">
      <c r="A58" s="47" t="s">
        <v>40</v>
      </c>
      <c r="B58" s="1" t="s">
        <v>41</v>
      </c>
      <c r="C58" s="3">
        <v>43373</v>
      </c>
      <c r="D58" s="2">
        <v>26219</v>
      </c>
      <c r="E58" s="1" t="s">
        <v>42</v>
      </c>
      <c r="F58" s="2">
        <v>233.7</v>
      </c>
      <c r="G58" s="2">
        <v>70.900000000000006</v>
      </c>
      <c r="H58" s="2">
        <v>236.5</v>
      </c>
      <c r="I58" s="48">
        <v>240.5</v>
      </c>
    </row>
    <row r="59" spans="1:9" ht="30" customHeight="1">
      <c r="A59" s="47" t="s">
        <v>40</v>
      </c>
      <c r="B59" s="1" t="s">
        <v>41</v>
      </c>
      <c r="C59" s="3">
        <v>43008</v>
      </c>
      <c r="D59" s="2">
        <v>26219</v>
      </c>
      <c r="E59" s="1" t="s">
        <v>42</v>
      </c>
      <c r="F59" s="2">
        <v>206.8</v>
      </c>
      <c r="G59" s="2">
        <v>68</v>
      </c>
      <c r="H59" s="2">
        <v>208.6</v>
      </c>
      <c r="I59" s="48">
        <v>209.8</v>
      </c>
    </row>
    <row r="60" spans="1:9" ht="30" customHeight="1">
      <c r="A60" s="47" t="s">
        <v>40</v>
      </c>
      <c r="B60" s="1" t="s">
        <v>41</v>
      </c>
      <c r="C60" s="3">
        <v>42643</v>
      </c>
      <c r="D60" s="2">
        <v>26219</v>
      </c>
      <c r="E60" s="1" t="s">
        <v>42</v>
      </c>
      <c r="F60" s="2">
        <v>234.4</v>
      </c>
      <c r="G60" s="2">
        <v>68.3</v>
      </c>
      <c r="H60" s="2">
        <v>228.4</v>
      </c>
      <c r="I60" s="48">
        <v>238.8</v>
      </c>
    </row>
    <row r="61" spans="1:9" ht="30" customHeight="1">
      <c r="A61" s="47" t="s">
        <v>40</v>
      </c>
      <c r="B61" s="1" t="s">
        <v>41</v>
      </c>
      <c r="C61" s="3">
        <v>42277</v>
      </c>
      <c r="D61" s="2">
        <v>26219</v>
      </c>
      <c r="E61" s="1" t="s">
        <v>42</v>
      </c>
      <c r="F61" s="2">
        <v>244.7</v>
      </c>
      <c r="G61" s="2">
        <v>73.5</v>
      </c>
      <c r="H61" s="2">
        <v>253.3</v>
      </c>
      <c r="I61" s="48">
        <v>270.39999999999998</v>
      </c>
    </row>
    <row r="62" spans="1:9" ht="30" customHeight="1">
      <c r="A62" s="47" t="s">
        <v>43</v>
      </c>
      <c r="B62" s="1" t="s">
        <v>44</v>
      </c>
      <c r="C62" s="3">
        <v>43373</v>
      </c>
      <c r="D62" s="2">
        <v>5130</v>
      </c>
      <c r="E62" s="1" t="s">
        <v>15</v>
      </c>
      <c r="F62" s="2">
        <v>23.2</v>
      </c>
      <c r="G62" s="2">
        <v>77.400000000000006</v>
      </c>
      <c r="H62" s="2">
        <v>95.4</v>
      </c>
      <c r="I62" s="48">
        <v>99.8</v>
      </c>
    </row>
    <row r="63" spans="1:9" ht="30" customHeight="1">
      <c r="A63" s="47" t="s">
        <v>43</v>
      </c>
      <c r="B63" s="1" t="s">
        <v>44</v>
      </c>
      <c r="C63" s="3">
        <v>43008</v>
      </c>
      <c r="D63" s="2">
        <v>5130</v>
      </c>
      <c r="E63" s="1" t="s">
        <v>15</v>
      </c>
      <c r="F63" s="2">
        <v>31.6</v>
      </c>
      <c r="G63" s="2">
        <v>78.7</v>
      </c>
      <c r="H63" s="2">
        <v>103.6</v>
      </c>
      <c r="I63" s="48">
        <v>105.7</v>
      </c>
    </row>
    <row r="64" spans="1:9" ht="30" customHeight="1">
      <c r="A64" s="47" t="s">
        <v>43</v>
      </c>
      <c r="B64" s="1" t="s">
        <v>44</v>
      </c>
      <c r="C64" s="3">
        <v>42643</v>
      </c>
      <c r="D64" s="2">
        <v>5130</v>
      </c>
      <c r="E64" s="1" t="s">
        <v>15</v>
      </c>
      <c r="F64" s="2">
        <v>26.3</v>
      </c>
      <c r="G64" s="2">
        <v>78.900000000000006</v>
      </c>
      <c r="H64" s="2">
        <v>99.6</v>
      </c>
      <c r="I64" s="48">
        <v>110.6</v>
      </c>
    </row>
    <row r="65" spans="1:9" ht="30" customHeight="1">
      <c r="A65" s="47" t="s">
        <v>43</v>
      </c>
      <c r="B65" s="1" t="s">
        <v>44</v>
      </c>
      <c r="C65" s="3">
        <v>42277</v>
      </c>
      <c r="D65" s="2">
        <v>5130</v>
      </c>
      <c r="E65" s="1" t="s">
        <v>15</v>
      </c>
      <c r="F65" s="2">
        <v>18.8</v>
      </c>
      <c r="G65" s="2">
        <v>76</v>
      </c>
      <c r="H65" s="2">
        <v>90.3</v>
      </c>
      <c r="I65" s="48">
        <v>102.9</v>
      </c>
    </row>
    <row r="66" spans="1:9" ht="30" customHeight="1">
      <c r="A66" s="47" t="s">
        <v>45</v>
      </c>
      <c r="B66" s="1" t="s">
        <v>46</v>
      </c>
      <c r="C66" s="3">
        <v>43373</v>
      </c>
      <c r="D66" s="2">
        <v>34917</v>
      </c>
      <c r="E66" s="1" t="s">
        <v>47</v>
      </c>
      <c r="F66" s="2">
        <v>24.9</v>
      </c>
      <c r="G66" s="2">
        <v>45.7</v>
      </c>
      <c r="H66" s="2">
        <v>57.1</v>
      </c>
      <c r="I66" s="48">
        <v>57.9</v>
      </c>
    </row>
    <row r="67" spans="1:9" ht="30" customHeight="1">
      <c r="A67" s="47" t="s">
        <v>45</v>
      </c>
      <c r="B67" s="1" t="s">
        <v>46</v>
      </c>
      <c r="C67" s="3">
        <v>43008</v>
      </c>
      <c r="D67" s="2">
        <v>34917</v>
      </c>
      <c r="E67" s="1" t="s">
        <v>47</v>
      </c>
      <c r="F67" s="2">
        <v>21.7</v>
      </c>
      <c r="G67" s="2">
        <v>47.5</v>
      </c>
      <c r="H67" s="2">
        <v>57.8</v>
      </c>
      <c r="I67" s="48">
        <v>57.1</v>
      </c>
    </row>
    <row r="68" spans="1:9" ht="30" customHeight="1">
      <c r="A68" s="47" t="s">
        <v>45</v>
      </c>
      <c r="B68" s="1" t="s">
        <v>46</v>
      </c>
      <c r="C68" s="3">
        <v>42643</v>
      </c>
      <c r="D68" s="2">
        <v>34917</v>
      </c>
      <c r="E68" s="1" t="s">
        <v>47</v>
      </c>
      <c r="F68" s="2">
        <v>18.8</v>
      </c>
      <c r="G68" s="2">
        <v>43.4</v>
      </c>
      <c r="H68" s="2">
        <v>51.5</v>
      </c>
      <c r="I68" s="48">
        <v>55.6</v>
      </c>
    </row>
    <row r="69" spans="1:9" ht="30" customHeight="1">
      <c r="A69" s="47" t="s">
        <v>45</v>
      </c>
      <c r="B69" s="1" t="s">
        <v>46</v>
      </c>
      <c r="C69" s="3">
        <v>42277</v>
      </c>
      <c r="D69" s="2">
        <v>34917</v>
      </c>
      <c r="E69" s="1" t="s">
        <v>47</v>
      </c>
      <c r="F69" s="2">
        <v>9.9</v>
      </c>
      <c r="G69" s="2">
        <v>43.4</v>
      </c>
      <c r="H69" s="2">
        <v>47.7</v>
      </c>
      <c r="I69" s="48">
        <v>51.4</v>
      </c>
    </row>
    <row r="70" spans="1:9" ht="30" customHeight="1">
      <c r="A70" s="47" t="s">
        <v>48</v>
      </c>
      <c r="B70" s="1" t="s">
        <v>49</v>
      </c>
      <c r="C70" s="3">
        <v>43373</v>
      </c>
      <c r="D70" s="2">
        <v>22805</v>
      </c>
      <c r="E70" s="1" t="s">
        <v>47</v>
      </c>
      <c r="F70" s="2">
        <v>-13.1</v>
      </c>
      <c r="G70" s="2">
        <v>65</v>
      </c>
      <c r="H70" s="2">
        <v>56.5</v>
      </c>
      <c r="I70" s="48">
        <v>58.1</v>
      </c>
    </row>
    <row r="71" spans="1:9" ht="30" customHeight="1">
      <c r="A71" s="47" t="s">
        <v>48</v>
      </c>
      <c r="B71" s="1" t="s">
        <v>49</v>
      </c>
      <c r="C71" s="3">
        <v>43008</v>
      </c>
      <c r="D71" s="2">
        <v>22805</v>
      </c>
      <c r="E71" s="1" t="s">
        <v>47</v>
      </c>
      <c r="F71" s="2">
        <v>-2.1</v>
      </c>
      <c r="G71" s="2">
        <v>66.7</v>
      </c>
      <c r="H71" s="2">
        <v>65.3</v>
      </c>
      <c r="I71" s="48">
        <v>65.2</v>
      </c>
    </row>
    <row r="72" spans="1:9" ht="30" customHeight="1">
      <c r="A72" s="47" t="s">
        <v>48</v>
      </c>
      <c r="B72" s="1" t="s">
        <v>49</v>
      </c>
      <c r="C72" s="3">
        <v>42643</v>
      </c>
      <c r="D72" s="2">
        <v>22805</v>
      </c>
      <c r="E72" s="1" t="s">
        <v>47</v>
      </c>
      <c r="F72" s="2">
        <v>-1.1000000000000001</v>
      </c>
      <c r="G72" s="2">
        <v>66.599999999999994</v>
      </c>
      <c r="H72" s="2">
        <v>65.900000000000006</v>
      </c>
      <c r="I72" s="48">
        <v>72.2</v>
      </c>
    </row>
    <row r="73" spans="1:9" ht="30" customHeight="1">
      <c r="A73" s="47" t="s">
        <v>48</v>
      </c>
      <c r="B73" s="1" t="s">
        <v>49</v>
      </c>
      <c r="C73" s="3">
        <v>42277</v>
      </c>
      <c r="D73" s="2">
        <v>22805</v>
      </c>
      <c r="E73" s="1" t="s">
        <v>47</v>
      </c>
      <c r="F73" s="2">
        <v>-15.1</v>
      </c>
      <c r="G73" s="2">
        <v>63.6</v>
      </c>
      <c r="H73" s="2">
        <v>53.9</v>
      </c>
      <c r="I73" s="48">
        <v>58.9</v>
      </c>
    </row>
    <row r="74" spans="1:9" ht="30" customHeight="1">
      <c r="A74" s="47" t="s">
        <v>50</v>
      </c>
      <c r="B74" s="1" t="s">
        <v>51</v>
      </c>
      <c r="C74" s="3">
        <v>43373</v>
      </c>
      <c r="D74" s="2">
        <v>9430</v>
      </c>
      <c r="E74" s="1" t="s">
        <v>52</v>
      </c>
      <c r="F74" s="2">
        <v>-55.9</v>
      </c>
      <c r="G74" s="2">
        <v>61.3</v>
      </c>
      <c r="H74" s="2">
        <v>27</v>
      </c>
      <c r="I74" s="48">
        <v>27.6</v>
      </c>
    </row>
    <row r="75" spans="1:9" ht="30" customHeight="1">
      <c r="A75" s="47" t="s">
        <v>50</v>
      </c>
      <c r="B75" s="1" t="s">
        <v>51</v>
      </c>
      <c r="C75" s="3">
        <v>43008</v>
      </c>
      <c r="D75" s="2">
        <v>9430</v>
      </c>
      <c r="E75" s="1" t="s">
        <v>52</v>
      </c>
      <c r="F75" s="2">
        <v>-12.7</v>
      </c>
      <c r="G75" s="2">
        <v>56.8</v>
      </c>
      <c r="H75" s="2">
        <v>49.5</v>
      </c>
      <c r="I75" s="48">
        <v>48.8</v>
      </c>
    </row>
    <row r="76" spans="1:9" ht="30" customHeight="1">
      <c r="A76" s="47" t="s">
        <v>50</v>
      </c>
      <c r="B76" s="1" t="s">
        <v>51</v>
      </c>
      <c r="C76" s="3">
        <v>42643</v>
      </c>
      <c r="D76" s="2">
        <v>9430</v>
      </c>
      <c r="E76" s="1" t="s">
        <v>52</v>
      </c>
      <c r="F76" s="2">
        <v>-6.8</v>
      </c>
      <c r="G76" s="2">
        <v>53.7</v>
      </c>
      <c r="H76" s="2">
        <v>50</v>
      </c>
      <c r="I76" s="48">
        <v>55.5</v>
      </c>
    </row>
    <row r="77" spans="1:9" ht="30" customHeight="1">
      <c r="A77" s="47" t="s">
        <v>50</v>
      </c>
      <c r="B77" s="1" t="s">
        <v>51</v>
      </c>
      <c r="C77" s="3">
        <v>42277</v>
      </c>
      <c r="D77" s="2">
        <v>9430</v>
      </c>
      <c r="E77" s="1" t="s">
        <v>52</v>
      </c>
      <c r="F77" s="2">
        <v>-2.5</v>
      </c>
      <c r="G77" s="2">
        <v>52.7</v>
      </c>
      <c r="H77" s="2">
        <v>51.4</v>
      </c>
      <c r="I77" s="48">
        <v>56.6</v>
      </c>
    </row>
    <row r="78" spans="1:9" ht="30" customHeight="1">
      <c r="A78" s="47" t="s">
        <v>53</v>
      </c>
      <c r="B78" s="1" t="s">
        <v>54</v>
      </c>
      <c r="C78" s="3">
        <v>43373</v>
      </c>
      <c r="D78" s="2">
        <v>2500</v>
      </c>
      <c r="E78" s="1" t="s">
        <v>15</v>
      </c>
      <c r="F78" s="1" t="s">
        <v>39</v>
      </c>
      <c r="G78" s="2">
        <v>52.4</v>
      </c>
      <c r="H78" s="1" t="s">
        <v>39</v>
      </c>
      <c r="I78" s="49" t="s">
        <v>39</v>
      </c>
    </row>
    <row r="79" spans="1:9" ht="30" customHeight="1">
      <c r="A79" s="47" t="s">
        <v>53</v>
      </c>
      <c r="B79" s="1" t="s">
        <v>54</v>
      </c>
      <c r="C79" s="3">
        <v>43008</v>
      </c>
      <c r="D79" s="2">
        <v>2500</v>
      </c>
      <c r="E79" s="1" t="s">
        <v>15</v>
      </c>
      <c r="F79" s="1" t="s">
        <v>39</v>
      </c>
      <c r="G79" s="2">
        <v>52.4</v>
      </c>
      <c r="H79" s="1" t="s">
        <v>39</v>
      </c>
      <c r="I79" s="49" t="s">
        <v>39</v>
      </c>
    </row>
    <row r="80" spans="1:9" ht="30" customHeight="1">
      <c r="A80" s="47" t="s">
        <v>53</v>
      </c>
      <c r="B80" s="1" t="s">
        <v>54</v>
      </c>
      <c r="C80" s="3">
        <v>42643</v>
      </c>
      <c r="D80" s="2">
        <v>2500</v>
      </c>
      <c r="E80" s="1" t="s">
        <v>15</v>
      </c>
      <c r="F80" s="1" t="s">
        <v>39</v>
      </c>
      <c r="G80" s="2">
        <v>52.4</v>
      </c>
      <c r="H80" s="1" t="s">
        <v>39</v>
      </c>
      <c r="I80" s="49" t="s">
        <v>39</v>
      </c>
    </row>
    <row r="81" spans="1:9" ht="30" customHeight="1">
      <c r="A81" s="47" t="s">
        <v>53</v>
      </c>
      <c r="B81" s="1" t="s">
        <v>54</v>
      </c>
      <c r="C81" s="3">
        <v>42277</v>
      </c>
      <c r="D81" s="2">
        <v>2500</v>
      </c>
      <c r="E81" s="1" t="s">
        <v>15</v>
      </c>
      <c r="F81" s="1" t="s">
        <v>39</v>
      </c>
      <c r="G81" s="2">
        <v>52.4</v>
      </c>
      <c r="H81" s="1" t="s">
        <v>39</v>
      </c>
      <c r="I81" s="49" t="s">
        <v>39</v>
      </c>
    </row>
    <row r="82" spans="1:9" ht="30" customHeight="1">
      <c r="A82" s="47" t="s">
        <v>55</v>
      </c>
      <c r="B82" s="1" t="s">
        <v>56</v>
      </c>
      <c r="C82" s="3">
        <v>43373</v>
      </c>
      <c r="D82" s="2">
        <v>2250</v>
      </c>
      <c r="E82" s="1" t="s">
        <v>57</v>
      </c>
      <c r="F82" s="1" t="s">
        <v>39</v>
      </c>
      <c r="G82" s="2">
        <v>50.8</v>
      </c>
      <c r="H82" s="1" t="s">
        <v>39</v>
      </c>
      <c r="I82" s="49" t="s">
        <v>39</v>
      </c>
    </row>
    <row r="83" spans="1:9" ht="30" customHeight="1">
      <c r="A83" s="47" t="s">
        <v>55</v>
      </c>
      <c r="B83" s="1" t="s">
        <v>56</v>
      </c>
      <c r="C83" s="3">
        <v>43008</v>
      </c>
      <c r="D83" s="2">
        <v>2250</v>
      </c>
      <c r="E83" s="1" t="s">
        <v>57</v>
      </c>
      <c r="F83" s="1" t="s">
        <v>39</v>
      </c>
      <c r="G83" s="2">
        <v>50.8</v>
      </c>
      <c r="H83" s="1" t="s">
        <v>39</v>
      </c>
      <c r="I83" s="49" t="s">
        <v>39</v>
      </c>
    </row>
    <row r="84" spans="1:9" ht="30" customHeight="1">
      <c r="A84" s="47" t="s">
        <v>55</v>
      </c>
      <c r="B84" s="1" t="s">
        <v>56</v>
      </c>
      <c r="C84" s="3">
        <v>42643</v>
      </c>
      <c r="D84" s="2">
        <v>2250</v>
      </c>
      <c r="E84" s="1" t="s">
        <v>57</v>
      </c>
      <c r="F84" s="1" t="s">
        <v>39</v>
      </c>
      <c r="G84" s="2">
        <v>50.8</v>
      </c>
      <c r="H84" s="1" t="s">
        <v>39</v>
      </c>
      <c r="I84" s="49" t="s">
        <v>39</v>
      </c>
    </row>
    <row r="85" spans="1:9" ht="30" customHeight="1">
      <c r="A85" s="47" t="s">
        <v>55</v>
      </c>
      <c r="B85" s="1" t="s">
        <v>56</v>
      </c>
      <c r="C85" s="3">
        <v>42277</v>
      </c>
      <c r="D85" s="2">
        <v>2250</v>
      </c>
      <c r="E85" s="1" t="s">
        <v>57</v>
      </c>
      <c r="F85" s="1" t="s">
        <v>39</v>
      </c>
      <c r="G85" s="2">
        <v>50.8</v>
      </c>
      <c r="H85" s="1" t="s">
        <v>39</v>
      </c>
      <c r="I85" s="49" t="s">
        <v>39</v>
      </c>
    </row>
    <row r="86" spans="1:9" ht="30" customHeight="1">
      <c r="A86" s="47" t="s">
        <v>58</v>
      </c>
      <c r="B86" s="1" t="s">
        <v>59</v>
      </c>
      <c r="C86" s="3">
        <v>43373</v>
      </c>
      <c r="D86" s="2">
        <v>2744</v>
      </c>
      <c r="E86" s="1" t="s">
        <v>47</v>
      </c>
      <c r="F86" s="2">
        <v>-36.5</v>
      </c>
      <c r="G86" s="2">
        <v>75.3</v>
      </c>
      <c r="H86" s="2">
        <v>47.8</v>
      </c>
      <c r="I86" s="48">
        <v>49.6</v>
      </c>
    </row>
    <row r="87" spans="1:9" ht="30" customHeight="1">
      <c r="A87" s="47" t="s">
        <v>58</v>
      </c>
      <c r="B87" s="1" t="s">
        <v>59</v>
      </c>
      <c r="C87" s="3">
        <v>43008</v>
      </c>
      <c r="D87" s="2">
        <v>2744</v>
      </c>
      <c r="E87" s="1" t="s">
        <v>47</v>
      </c>
      <c r="F87" s="2">
        <v>-39.799999999999997</v>
      </c>
      <c r="G87" s="2">
        <v>75.599999999999994</v>
      </c>
      <c r="H87" s="2">
        <v>45.5</v>
      </c>
      <c r="I87" s="48">
        <v>44.8</v>
      </c>
    </row>
    <row r="88" spans="1:9" ht="30" customHeight="1">
      <c r="A88" s="47" t="s">
        <v>58</v>
      </c>
      <c r="B88" s="1" t="s">
        <v>59</v>
      </c>
      <c r="C88" s="3">
        <v>42643</v>
      </c>
      <c r="D88" s="2">
        <v>2744</v>
      </c>
      <c r="E88" s="1" t="s">
        <v>47</v>
      </c>
      <c r="F88" s="2">
        <v>-37.799999999999997</v>
      </c>
      <c r="G88" s="2">
        <v>68.599999999999994</v>
      </c>
      <c r="H88" s="2">
        <v>42.7</v>
      </c>
      <c r="I88" s="48">
        <v>48.2</v>
      </c>
    </row>
    <row r="89" spans="1:9" ht="30" customHeight="1">
      <c r="A89" s="47" t="s">
        <v>58</v>
      </c>
      <c r="B89" s="1" t="s">
        <v>59</v>
      </c>
      <c r="C89" s="3">
        <v>42277</v>
      </c>
      <c r="D89" s="2">
        <v>2744</v>
      </c>
      <c r="E89" s="1" t="s">
        <v>47</v>
      </c>
      <c r="F89" s="2">
        <v>-37.5</v>
      </c>
      <c r="G89" s="2">
        <v>66.7</v>
      </c>
      <c r="H89" s="2">
        <v>41.7</v>
      </c>
      <c r="I89" s="48">
        <v>46.7</v>
      </c>
    </row>
    <row r="90" spans="1:9" ht="30" customHeight="1">
      <c r="A90" s="47" t="s">
        <v>60</v>
      </c>
      <c r="B90" s="1" t="s">
        <v>61</v>
      </c>
      <c r="C90" s="3">
        <v>43373</v>
      </c>
      <c r="D90" s="2">
        <v>17820</v>
      </c>
      <c r="E90" s="1" t="s">
        <v>47</v>
      </c>
      <c r="F90" s="2">
        <v>32.1</v>
      </c>
      <c r="G90" s="2">
        <v>64.5</v>
      </c>
      <c r="H90" s="2">
        <v>85.2</v>
      </c>
      <c r="I90" s="48">
        <v>86.9</v>
      </c>
    </row>
    <row r="91" spans="1:9" ht="30" customHeight="1">
      <c r="A91" s="47" t="s">
        <v>60</v>
      </c>
      <c r="B91" s="1" t="s">
        <v>61</v>
      </c>
      <c r="C91" s="3">
        <v>43008</v>
      </c>
      <c r="D91" s="2">
        <v>17820</v>
      </c>
      <c r="E91" s="1" t="s">
        <v>47</v>
      </c>
      <c r="F91" s="2">
        <v>39.9</v>
      </c>
      <c r="G91" s="2">
        <v>66.099999999999994</v>
      </c>
      <c r="H91" s="2">
        <v>92.6</v>
      </c>
      <c r="I91" s="48">
        <v>92.5</v>
      </c>
    </row>
    <row r="92" spans="1:9" ht="30" customHeight="1">
      <c r="A92" s="47" t="s">
        <v>60</v>
      </c>
      <c r="B92" s="1" t="s">
        <v>61</v>
      </c>
      <c r="C92" s="3">
        <v>42643</v>
      </c>
      <c r="D92" s="2">
        <v>17820</v>
      </c>
      <c r="E92" s="1" t="s">
        <v>47</v>
      </c>
      <c r="F92" s="2">
        <v>31.9</v>
      </c>
      <c r="G92" s="2">
        <v>63.3</v>
      </c>
      <c r="H92" s="2">
        <v>83.5</v>
      </c>
      <c r="I92" s="48">
        <v>90</v>
      </c>
    </row>
    <row r="93" spans="1:9" ht="30" customHeight="1">
      <c r="A93" s="47" t="s">
        <v>60</v>
      </c>
      <c r="B93" s="1" t="s">
        <v>61</v>
      </c>
      <c r="C93" s="3">
        <v>42277</v>
      </c>
      <c r="D93" s="2">
        <v>17820</v>
      </c>
      <c r="E93" s="1" t="s">
        <v>47</v>
      </c>
      <c r="F93" s="2">
        <v>7.9</v>
      </c>
      <c r="G93" s="2">
        <v>58.5</v>
      </c>
      <c r="H93" s="2">
        <v>63.1</v>
      </c>
      <c r="I93" s="48">
        <v>67.2</v>
      </c>
    </row>
    <row r="94" spans="1:9" ht="30" customHeight="1">
      <c r="A94" s="47" t="s">
        <v>62</v>
      </c>
      <c r="B94" s="1" t="s">
        <v>63</v>
      </c>
      <c r="C94" s="3">
        <v>43373</v>
      </c>
      <c r="D94" s="2">
        <v>3880</v>
      </c>
      <c r="E94" s="1" t="s">
        <v>47</v>
      </c>
      <c r="F94" s="2">
        <v>37.9</v>
      </c>
      <c r="G94" s="2">
        <v>52</v>
      </c>
      <c r="H94" s="2">
        <v>71.7</v>
      </c>
      <c r="I94" s="48">
        <v>72.3</v>
      </c>
    </row>
    <row r="95" spans="1:9" ht="30" customHeight="1">
      <c r="A95" s="47" t="s">
        <v>62</v>
      </c>
      <c r="B95" s="1" t="s">
        <v>63</v>
      </c>
      <c r="C95" s="3">
        <v>43008</v>
      </c>
      <c r="D95" s="2">
        <v>3880</v>
      </c>
      <c r="E95" s="1" t="s">
        <v>47</v>
      </c>
      <c r="F95" s="2">
        <v>49.4</v>
      </c>
      <c r="G95" s="2">
        <v>53</v>
      </c>
      <c r="H95" s="2">
        <v>79.2</v>
      </c>
      <c r="I95" s="48">
        <v>79.2</v>
      </c>
    </row>
    <row r="96" spans="1:9" ht="30" customHeight="1">
      <c r="A96" s="47" t="s">
        <v>62</v>
      </c>
      <c r="B96" s="1" t="s">
        <v>63</v>
      </c>
      <c r="C96" s="3">
        <v>42643</v>
      </c>
      <c r="D96" s="2">
        <v>3880</v>
      </c>
      <c r="E96" s="1" t="s">
        <v>47</v>
      </c>
      <c r="F96" s="2">
        <v>42.3</v>
      </c>
      <c r="G96" s="2">
        <v>53.7</v>
      </c>
      <c r="H96" s="2">
        <v>76.400000000000006</v>
      </c>
      <c r="I96" s="48">
        <v>91.8</v>
      </c>
    </row>
    <row r="97" spans="1:9" ht="30" customHeight="1">
      <c r="A97" s="47" t="s">
        <v>62</v>
      </c>
      <c r="B97" s="1" t="s">
        <v>63</v>
      </c>
      <c r="C97" s="3">
        <v>42277</v>
      </c>
      <c r="D97" s="2">
        <v>3880</v>
      </c>
      <c r="E97" s="1" t="s">
        <v>47</v>
      </c>
      <c r="F97" s="2">
        <v>33.4</v>
      </c>
      <c r="G97" s="2">
        <v>49.3</v>
      </c>
      <c r="H97" s="2">
        <v>65.7</v>
      </c>
      <c r="I97" s="48">
        <v>73.7</v>
      </c>
    </row>
    <row r="98" spans="1:9" ht="30" customHeight="1">
      <c r="A98" s="47" t="s">
        <v>64</v>
      </c>
      <c r="B98" s="1" t="s">
        <v>65</v>
      </c>
      <c r="C98" s="3">
        <v>43373</v>
      </c>
      <c r="D98" s="2">
        <v>3721</v>
      </c>
      <c r="E98" s="1" t="s">
        <v>57</v>
      </c>
      <c r="F98" s="2">
        <v>55.7</v>
      </c>
      <c r="G98" s="2">
        <v>61.7</v>
      </c>
      <c r="H98" s="2">
        <v>96</v>
      </c>
      <c r="I98" s="48">
        <v>97.4</v>
      </c>
    </row>
    <row r="99" spans="1:9" ht="30" customHeight="1">
      <c r="A99" s="47" t="s">
        <v>64</v>
      </c>
      <c r="B99" s="1" t="s">
        <v>65</v>
      </c>
      <c r="C99" s="3">
        <v>43008</v>
      </c>
      <c r="D99" s="2">
        <v>3721</v>
      </c>
      <c r="E99" s="1" t="s">
        <v>57</v>
      </c>
      <c r="F99" s="2">
        <v>62.8</v>
      </c>
      <c r="G99" s="2">
        <v>61.9</v>
      </c>
      <c r="H99" s="2">
        <v>100.7</v>
      </c>
      <c r="I99" s="48">
        <v>98.7</v>
      </c>
    </row>
    <row r="100" spans="1:9" ht="30" customHeight="1">
      <c r="A100" s="47" t="s">
        <v>64</v>
      </c>
      <c r="B100" s="1" t="s">
        <v>65</v>
      </c>
      <c r="C100" s="3">
        <v>42643</v>
      </c>
      <c r="D100" s="2">
        <v>3721</v>
      </c>
      <c r="E100" s="1" t="s">
        <v>57</v>
      </c>
      <c r="F100" s="2">
        <v>63.8</v>
      </c>
      <c r="G100" s="2">
        <v>61.2</v>
      </c>
      <c r="H100" s="2">
        <v>100.2</v>
      </c>
      <c r="I100" s="48">
        <v>109.4</v>
      </c>
    </row>
    <row r="101" spans="1:9" ht="30" customHeight="1">
      <c r="A101" s="47" t="s">
        <v>64</v>
      </c>
      <c r="B101" s="1" t="s">
        <v>65</v>
      </c>
      <c r="C101" s="3">
        <v>42277</v>
      </c>
      <c r="D101" s="2">
        <v>3721</v>
      </c>
      <c r="E101" s="1" t="s">
        <v>57</v>
      </c>
      <c r="F101" s="2">
        <v>66.8</v>
      </c>
      <c r="G101" s="2">
        <v>59.7</v>
      </c>
      <c r="H101" s="2">
        <v>99.5</v>
      </c>
      <c r="I101" s="48">
        <v>108.4</v>
      </c>
    </row>
    <row r="102" spans="1:9" ht="30" customHeight="1">
      <c r="A102" s="47" t="s">
        <v>66</v>
      </c>
      <c r="B102" s="1" t="s">
        <v>67</v>
      </c>
      <c r="C102" s="3">
        <v>43373</v>
      </c>
      <c r="D102" s="2">
        <v>27687</v>
      </c>
      <c r="E102" s="1" t="s">
        <v>57</v>
      </c>
      <c r="F102" s="2">
        <v>37.1</v>
      </c>
      <c r="G102" s="2">
        <v>60.5</v>
      </c>
      <c r="H102" s="2">
        <v>82.9</v>
      </c>
      <c r="I102" s="48">
        <v>85.8</v>
      </c>
    </row>
    <row r="103" spans="1:9" ht="30" customHeight="1">
      <c r="A103" s="47" t="s">
        <v>66</v>
      </c>
      <c r="B103" s="1" t="s">
        <v>67</v>
      </c>
      <c r="C103" s="3">
        <v>43008</v>
      </c>
      <c r="D103" s="2">
        <v>27687</v>
      </c>
      <c r="E103" s="1" t="s">
        <v>57</v>
      </c>
      <c r="F103" s="2">
        <v>36</v>
      </c>
      <c r="G103" s="2">
        <v>58.9</v>
      </c>
      <c r="H103" s="2">
        <v>80.099999999999994</v>
      </c>
      <c r="I103" s="48">
        <v>79.599999999999994</v>
      </c>
    </row>
    <row r="104" spans="1:9" ht="30" customHeight="1">
      <c r="A104" s="47" t="s">
        <v>66</v>
      </c>
      <c r="B104" s="1" t="s">
        <v>67</v>
      </c>
      <c r="C104" s="3">
        <v>42643</v>
      </c>
      <c r="D104" s="2">
        <v>27687</v>
      </c>
      <c r="E104" s="1" t="s">
        <v>57</v>
      </c>
      <c r="F104" s="2">
        <v>30.9</v>
      </c>
      <c r="G104" s="2">
        <v>57.1</v>
      </c>
      <c r="H104" s="2">
        <v>74.7</v>
      </c>
      <c r="I104" s="48">
        <v>85.5</v>
      </c>
    </row>
    <row r="105" spans="1:9" ht="30" customHeight="1">
      <c r="A105" s="47" t="s">
        <v>66</v>
      </c>
      <c r="B105" s="1" t="s">
        <v>67</v>
      </c>
      <c r="C105" s="3">
        <v>42277</v>
      </c>
      <c r="D105" s="2">
        <v>27687</v>
      </c>
      <c r="E105" s="1" t="s">
        <v>57</v>
      </c>
      <c r="F105" s="2">
        <v>30.5</v>
      </c>
      <c r="G105" s="2">
        <v>57.9</v>
      </c>
      <c r="H105" s="2">
        <v>75.599999999999994</v>
      </c>
      <c r="I105" s="48">
        <v>86.9</v>
      </c>
    </row>
    <row r="106" spans="1:9" ht="30" customHeight="1">
      <c r="A106" s="47" t="s">
        <v>68</v>
      </c>
      <c r="B106" s="1" t="s">
        <v>69</v>
      </c>
      <c r="C106" s="3">
        <v>43373</v>
      </c>
      <c r="D106" s="2">
        <v>1760</v>
      </c>
      <c r="E106" s="1" t="s">
        <v>10</v>
      </c>
      <c r="F106" s="2">
        <v>17.7</v>
      </c>
      <c r="G106" s="2">
        <v>26.5</v>
      </c>
      <c r="H106" s="2">
        <v>31.2</v>
      </c>
      <c r="I106" s="48">
        <v>31.6</v>
      </c>
    </row>
    <row r="107" spans="1:9" ht="30" customHeight="1">
      <c r="A107" s="47" t="s">
        <v>68</v>
      </c>
      <c r="B107" s="1" t="s">
        <v>69</v>
      </c>
      <c r="C107" s="3">
        <v>43008</v>
      </c>
      <c r="D107" s="2">
        <v>1760</v>
      </c>
      <c r="E107" s="1" t="s">
        <v>10</v>
      </c>
      <c r="F107" s="2">
        <v>14.6</v>
      </c>
      <c r="G107" s="2">
        <v>26.6</v>
      </c>
      <c r="H107" s="2">
        <v>30.5</v>
      </c>
      <c r="I107" s="48">
        <v>30.6</v>
      </c>
    </row>
    <row r="108" spans="1:9" ht="30" customHeight="1">
      <c r="A108" s="47" t="s">
        <v>68</v>
      </c>
      <c r="B108" s="1" t="s">
        <v>69</v>
      </c>
      <c r="C108" s="3">
        <v>42643</v>
      </c>
      <c r="D108" s="2">
        <v>1760</v>
      </c>
      <c r="E108" s="1" t="s">
        <v>10</v>
      </c>
      <c r="F108" s="2">
        <v>5.9</v>
      </c>
      <c r="G108" s="2">
        <v>26.3</v>
      </c>
      <c r="H108" s="2">
        <v>27.8</v>
      </c>
      <c r="I108" s="48">
        <v>28.6</v>
      </c>
    </row>
    <row r="109" spans="1:9" ht="30" customHeight="1">
      <c r="A109" s="47" t="s">
        <v>68</v>
      </c>
      <c r="B109" s="1" t="s">
        <v>69</v>
      </c>
      <c r="C109" s="3">
        <v>42277</v>
      </c>
      <c r="D109" s="2">
        <v>1760</v>
      </c>
      <c r="E109" s="1" t="s">
        <v>10</v>
      </c>
      <c r="F109" s="2">
        <v>-7.2</v>
      </c>
      <c r="G109" s="2">
        <v>27.4</v>
      </c>
      <c r="H109" s="2">
        <v>25.4</v>
      </c>
      <c r="I109" s="48">
        <v>26.9</v>
      </c>
    </row>
    <row r="110" spans="1:9" ht="30" customHeight="1">
      <c r="A110" s="47" t="s">
        <v>70</v>
      </c>
      <c r="B110" s="1" t="s">
        <v>71</v>
      </c>
      <c r="C110" s="3">
        <v>43373</v>
      </c>
      <c r="D110" s="2">
        <v>21052</v>
      </c>
      <c r="E110" s="1" t="s">
        <v>47</v>
      </c>
      <c r="F110" s="2">
        <v>-3.6</v>
      </c>
      <c r="G110" s="2">
        <v>62</v>
      </c>
      <c r="H110" s="2">
        <v>59.8</v>
      </c>
      <c r="I110" s="48">
        <v>60.8</v>
      </c>
    </row>
    <row r="111" spans="1:9" ht="30" customHeight="1">
      <c r="A111" s="47" t="s">
        <v>70</v>
      </c>
      <c r="B111" s="1" t="s">
        <v>71</v>
      </c>
      <c r="C111" s="3">
        <v>43008</v>
      </c>
      <c r="D111" s="2">
        <v>21052</v>
      </c>
      <c r="E111" s="1" t="s">
        <v>47</v>
      </c>
      <c r="F111" s="2">
        <v>12.5</v>
      </c>
      <c r="G111" s="2">
        <v>64.099999999999994</v>
      </c>
      <c r="H111" s="2">
        <v>72.099999999999994</v>
      </c>
      <c r="I111" s="48">
        <v>71.400000000000006</v>
      </c>
    </row>
    <row r="112" spans="1:9" ht="30" customHeight="1">
      <c r="A112" s="47" t="s">
        <v>70</v>
      </c>
      <c r="B112" s="1" t="s">
        <v>71</v>
      </c>
      <c r="C112" s="3">
        <v>42643</v>
      </c>
      <c r="D112" s="2">
        <v>21052</v>
      </c>
      <c r="E112" s="1" t="s">
        <v>47</v>
      </c>
      <c r="F112" s="2">
        <v>5.7</v>
      </c>
      <c r="G112" s="2">
        <v>58.8</v>
      </c>
      <c r="H112" s="2">
        <v>62.2</v>
      </c>
      <c r="I112" s="48">
        <v>66.599999999999994</v>
      </c>
    </row>
    <row r="113" spans="1:9" ht="30" customHeight="1">
      <c r="A113" s="47" t="s">
        <v>70</v>
      </c>
      <c r="B113" s="1" t="s">
        <v>71</v>
      </c>
      <c r="C113" s="3">
        <v>42277</v>
      </c>
      <c r="D113" s="2">
        <v>21052</v>
      </c>
      <c r="E113" s="1" t="s">
        <v>47</v>
      </c>
      <c r="F113" s="2">
        <v>-0.9</v>
      </c>
      <c r="G113" s="2">
        <v>53.1</v>
      </c>
      <c r="H113" s="2">
        <v>52.6</v>
      </c>
      <c r="I113" s="48">
        <v>57.9</v>
      </c>
    </row>
    <row r="114" spans="1:9" ht="30" customHeight="1">
      <c r="A114" s="47" t="s">
        <v>72</v>
      </c>
      <c r="B114" s="1" t="s">
        <v>73</v>
      </c>
      <c r="C114" s="3">
        <v>43373</v>
      </c>
      <c r="D114" s="2">
        <v>1040</v>
      </c>
      <c r="E114" s="1" t="s">
        <v>10</v>
      </c>
      <c r="F114" s="2">
        <v>-28.2</v>
      </c>
      <c r="G114" s="2">
        <v>67.2</v>
      </c>
      <c r="H114" s="2">
        <v>48.2</v>
      </c>
      <c r="I114" s="48">
        <v>49.2</v>
      </c>
    </row>
    <row r="115" spans="1:9" ht="30" customHeight="1">
      <c r="A115" s="47" t="s">
        <v>72</v>
      </c>
      <c r="B115" s="1" t="s">
        <v>73</v>
      </c>
      <c r="C115" s="3">
        <v>43008</v>
      </c>
      <c r="D115" s="2">
        <v>1040</v>
      </c>
      <c r="E115" s="1" t="s">
        <v>10</v>
      </c>
      <c r="F115" s="2">
        <v>-27</v>
      </c>
      <c r="G115" s="2">
        <v>68.5</v>
      </c>
      <c r="H115" s="2">
        <v>50</v>
      </c>
      <c r="I115" s="48">
        <v>50</v>
      </c>
    </row>
    <row r="116" spans="1:9" ht="30" customHeight="1">
      <c r="A116" s="47" t="s">
        <v>72</v>
      </c>
      <c r="B116" s="1" t="s">
        <v>73</v>
      </c>
      <c r="C116" s="3">
        <v>42643</v>
      </c>
      <c r="D116" s="2">
        <v>1040</v>
      </c>
      <c r="E116" s="1" t="s">
        <v>10</v>
      </c>
      <c r="F116" s="2">
        <v>-30.5</v>
      </c>
      <c r="G116" s="2">
        <v>67.5</v>
      </c>
      <c r="H116" s="2">
        <v>46.9</v>
      </c>
      <c r="I116" s="48">
        <v>53.5</v>
      </c>
    </row>
    <row r="117" spans="1:9" ht="30" customHeight="1">
      <c r="A117" s="47" t="s">
        <v>72</v>
      </c>
      <c r="B117" s="1" t="s">
        <v>73</v>
      </c>
      <c r="C117" s="3">
        <v>42277</v>
      </c>
      <c r="D117" s="2">
        <v>1040</v>
      </c>
      <c r="E117" s="1" t="s">
        <v>10</v>
      </c>
      <c r="F117" s="2">
        <v>-33.5</v>
      </c>
      <c r="G117" s="2">
        <v>67.900000000000006</v>
      </c>
      <c r="H117" s="2">
        <v>45.2</v>
      </c>
      <c r="I117" s="48">
        <v>53.8</v>
      </c>
    </row>
    <row r="118" spans="1:9" ht="30" customHeight="1">
      <c r="A118" s="47" t="s">
        <v>74</v>
      </c>
      <c r="B118" s="1" t="s">
        <v>75</v>
      </c>
      <c r="C118" s="3">
        <v>43373</v>
      </c>
      <c r="D118" s="2">
        <v>4290</v>
      </c>
      <c r="E118" s="1" t="s">
        <v>15</v>
      </c>
      <c r="F118" s="2">
        <v>-61.2</v>
      </c>
      <c r="G118" s="2">
        <v>78.5</v>
      </c>
      <c r="H118" s="2">
        <v>30.5</v>
      </c>
      <c r="I118" s="48">
        <v>32</v>
      </c>
    </row>
    <row r="119" spans="1:9" ht="30" customHeight="1">
      <c r="A119" s="47" t="s">
        <v>74</v>
      </c>
      <c r="B119" s="1" t="s">
        <v>75</v>
      </c>
      <c r="C119" s="3">
        <v>43008</v>
      </c>
      <c r="D119" s="2">
        <v>4290</v>
      </c>
      <c r="E119" s="1" t="s">
        <v>15</v>
      </c>
      <c r="F119" s="2">
        <v>-63.2</v>
      </c>
      <c r="G119" s="2">
        <v>81.5</v>
      </c>
      <c r="H119" s="2">
        <v>30</v>
      </c>
      <c r="I119" s="48">
        <v>30.4</v>
      </c>
    </row>
    <row r="120" spans="1:9" ht="30" customHeight="1">
      <c r="A120" s="47" t="s">
        <v>74</v>
      </c>
      <c r="B120" s="1" t="s">
        <v>75</v>
      </c>
      <c r="C120" s="3">
        <v>42643</v>
      </c>
      <c r="D120" s="2">
        <v>4290</v>
      </c>
      <c r="E120" s="1" t="s">
        <v>15</v>
      </c>
      <c r="F120" s="2">
        <v>-64.099999999999994</v>
      </c>
      <c r="G120" s="2">
        <v>78.2</v>
      </c>
      <c r="H120" s="2">
        <v>28.1</v>
      </c>
      <c r="I120" s="48">
        <v>31.3</v>
      </c>
    </row>
    <row r="121" spans="1:9" ht="30" customHeight="1">
      <c r="A121" s="47" t="s">
        <v>74</v>
      </c>
      <c r="B121" s="1" t="s">
        <v>75</v>
      </c>
      <c r="C121" s="3">
        <v>42277</v>
      </c>
      <c r="D121" s="2">
        <v>4290</v>
      </c>
      <c r="E121" s="1" t="s">
        <v>15</v>
      </c>
      <c r="F121" s="2">
        <v>-62.1</v>
      </c>
      <c r="G121" s="2">
        <v>77.7</v>
      </c>
      <c r="H121" s="2">
        <v>29.4</v>
      </c>
      <c r="I121" s="48">
        <v>33.1</v>
      </c>
    </row>
    <row r="122" spans="1:9" ht="30" customHeight="1">
      <c r="A122" s="47" t="s">
        <v>76</v>
      </c>
      <c r="B122" s="1" t="s">
        <v>77</v>
      </c>
      <c r="C122" s="3">
        <v>43373</v>
      </c>
      <c r="D122" s="2">
        <v>1506</v>
      </c>
      <c r="E122" s="1" t="s">
        <v>78</v>
      </c>
      <c r="F122" s="1" t="s">
        <v>39</v>
      </c>
      <c r="G122" s="1" t="s">
        <v>39</v>
      </c>
      <c r="H122" s="2">
        <v>141.4</v>
      </c>
      <c r="I122" s="48">
        <v>142.80000000000001</v>
      </c>
    </row>
    <row r="123" spans="1:9" ht="30" customHeight="1">
      <c r="A123" s="47" t="s">
        <v>76</v>
      </c>
      <c r="B123" s="1" t="s">
        <v>77</v>
      </c>
      <c r="C123" s="3">
        <v>43008</v>
      </c>
      <c r="D123" s="2">
        <v>1506</v>
      </c>
      <c r="E123" s="1" t="s">
        <v>78</v>
      </c>
      <c r="F123" s="1" t="s">
        <v>39</v>
      </c>
      <c r="G123" s="1" t="s">
        <v>39</v>
      </c>
      <c r="H123" s="2">
        <v>139.1</v>
      </c>
      <c r="I123" s="48">
        <v>136</v>
      </c>
    </row>
    <row r="124" spans="1:9" ht="30" customHeight="1">
      <c r="A124" s="47" t="s">
        <v>76</v>
      </c>
      <c r="B124" s="1" t="s">
        <v>77</v>
      </c>
      <c r="C124" s="3">
        <v>42643</v>
      </c>
      <c r="D124" s="2">
        <v>1506</v>
      </c>
      <c r="E124" s="1" t="s">
        <v>78</v>
      </c>
      <c r="F124" s="1" t="s">
        <v>39</v>
      </c>
      <c r="G124" s="1" t="s">
        <v>39</v>
      </c>
      <c r="H124" s="2">
        <v>77.900000000000006</v>
      </c>
      <c r="I124" s="48">
        <v>87</v>
      </c>
    </row>
    <row r="125" spans="1:9" ht="30" customHeight="1">
      <c r="A125" s="47" t="s">
        <v>76</v>
      </c>
      <c r="B125" s="1" t="s">
        <v>77</v>
      </c>
      <c r="C125" s="3">
        <v>42277</v>
      </c>
      <c r="D125" s="2">
        <v>1506</v>
      </c>
      <c r="E125" s="1" t="s">
        <v>78</v>
      </c>
      <c r="F125" s="1" t="s">
        <v>39</v>
      </c>
      <c r="G125" s="1" t="s">
        <v>39</v>
      </c>
      <c r="H125" s="2">
        <v>69.599999999999994</v>
      </c>
      <c r="I125" s="48">
        <v>79.5</v>
      </c>
    </row>
    <row r="126" spans="1:9" ht="30" customHeight="1">
      <c r="A126" s="47" t="s">
        <v>79</v>
      </c>
      <c r="B126" s="1" t="s">
        <v>80</v>
      </c>
      <c r="C126" s="3">
        <v>43373</v>
      </c>
      <c r="D126" s="2">
        <v>4024</v>
      </c>
      <c r="E126" s="1" t="s">
        <v>15</v>
      </c>
      <c r="F126" s="2">
        <v>18.600000000000001</v>
      </c>
      <c r="G126" s="2">
        <v>53.9</v>
      </c>
      <c r="H126" s="2">
        <v>63.9</v>
      </c>
      <c r="I126" s="48">
        <v>64.900000000000006</v>
      </c>
    </row>
    <row r="127" spans="1:9" ht="30" customHeight="1">
      <c r="A127" s="47" t="s">
        <v>79</v>
      </c>
      <c r="B127" s="1" t="s">
        <v>80</v>
      </c>
      <c r="C127" s="3">
        <v>43008</v>
      </c>
      <c r="D127" s="2">
        <v>4024</v>
      </c>
      <c r="E127" s="1" t="s">
        <v>15</v>
      </c>
      <c r="F127" s="2">
        <v>20.3</v>
      </c>
      <c r="G127" s="2">
        <v>54.6</v>
      </c>
      <c r="H127" s="2">
        <v>65.7</v>
      </c>
      <c r="I127" s="48">
        <v>65.2</v>
      </c>
    </row>
    <row r="128" spans="1:9" ht="30" customHeight="1">
      <c r="A128" s="47" t="s">
        <v>79</v>
      </c>
      <c r="B128" s="1" t="s">
        <v>80</v>
      </c>
      <c r="C128" s="3">
        <v>42643</v>
      </c>
      <c r="D128" s="2">
        <v>4024</v>
      </c>
      <c r="E128" s="1" t="s">
        <v>15</v>
      </c>
      <c r="F128" s="2">
        <v>4.7</v>
      </c>
      <c r="G128" s="2">
        <v>52.7</v>
      </c>
      <c r="H128" s="2">
        <v>55.2</v>
      </c>
      <c r="I128" s="48">
        <v>63.3</v>
      </c>
    </row>
    <row r="129" spans="1:9" ht="30" customHeight="1">
      <c r="A129" s="47" t="s">
        <v>79</v>
      </c>
      <c r="B129" s="1" t="s">
        <v>80</v>
      </c>
      <c r="C129" s="3">
        <v>42277</v>
      </c>
      <c r="D129" s="2">
        <v>4024</v>
      </c>
      <c r="E129" s="1" t="s">
        <v>15</v>
      </c>
      <c r="F129" s="2">
        <v>9.1</v>
      </c>
      <c r="G129" s="2">
        <v>54.1</v>
      </c>
      <c r="H129" s="2">
        <v>59</v>
      </c>
      <c r="I129" s="48">
        <v>72.599999999999994</v>
      </c>
    </row>
    <row r="130" spans="1:9" ht="30" customHeight="1">
      <c r="A130" s="47" t="s">
        <v>81</v>
      </c>
      <c r="B130" s="1" t="s">
        <v>82</v>
      </c>
      <c r="C130" s="3">
        <v>43373</v>
      </c>
      <c r="D130" s="2">
        <v>3300</v>
      </c>
      <c r="E130" s="1" t="s">
        <v>15</v>
      </c>
      <c r="F130" s="1" t="s">
        <v>39</v>
      </c>
      <c r="G130" s="2">
        <v>52.4</v>
      </c>
      <c r="H130" s="1" t="s">
        <v>39</v>
      </c>
      <c r="I130" s="49" t="s">
        <v>39</v>
      </c>
    </row>
    <row r="131" spans="1:9" ht="30" customHeight="1">
      <c r="A131" s="47" t="s">
        <v>81</v>
      </c>
      <c r="B131" s="1" t="s">
        <v>82</v>
      </c>
      <c r="C131" s="3">
        <v>43008</v>
      </c>
      <c r="D131" s="2">
        <v>3300</v>
      </c>
      <c r="E131" s="1" t="s">
        <v>15</v>
      </c>
      <c r="F131" s="2">
        <v>-48.9</v>
      </c>
      <c r="G131" s="2">
        <v>69.3</v>
      </c>
      <c r="H131" s="2">
        <v>35.4</v>
      </c>
      <c r="I131" s="48">
        <v>34.799999999999997</v>
      </c>
    </row>
    <row r="132" spans="1:9" ht="30" customHeight="1">
      <c r="A132" s="47" t="s">
        <v>81</v>
      </c>
      <c r="B132" s="1" t="s">
        <v>82</v>
      </c>
      <c r="C132" s="3">
        <v>42643</v>
      </c>
      <c r="D132" s="2">
        <v>3300</v>
      </c>
      <c r="E132" s="1" t="s">
        <v>15</v>
      </c>
      <c r="F132" s="2">
        <v>-46.9</v>
      </c>
      <c r="G132" s="2">
        <v>65.400000000000006</v>
      </c>
      <c r="H132" s="2">
        <v>34.700000000000003</v>
      </c>
      <c r="I132" s="48">
        <v>39.4</v>
      </c>
    </row>
    <row r="133" spans="1:9" ht="30" customHeight="1">
      <c r="A133" s="47" t="s">
        <v>81</v>
      </c>
      <c r="B133" s="1" t="s">
        <v>82</v>
      </c>
      <c r="C133" s="3">
        <v>42277</v>
      </c>
      <c r="D133" s="2">
        <v>3300</v>
      </c>
      <c r="E133" s="1" t="s">
        <v>15</v>
      </c>
      <c r="F133" s="2">
        <v>-42</v>
      </c>
      <c r="G133" s="2">
        <v>63.2</v>
      </c>
      <c r="H133" s="2">
        <v>36.6</v>
      </c>
      <c r="I133" s="48">
        <v>44.6</v>
      </c>
    </row>
    <row r="134" spans="1:9" ht="30" customHeight="1">
      <c r="A134" s="47" t="s">
        <v>83</v>
      </c>
      <c r="B134" s="1" t="s">
        <v>84</v>
      </c>
      <c r="C134" s="3">
        <v>43373</v>
      </c>
      <c r="D134" s="2">
        <v>2080</v>
      </c>
      <c r="E134" s="1" t="s">
        <v>15</v>
      </c>
      <c r="F134" s="2">
        <v>-39.4</v>
      </c>
      <c r="G134" s="2">
        <v>73.3</v>
      </c>
      <c r="H134" s="2">
        <v>44.4</v>
      </c>
      <c r="I134" s="48">
        <v>46.4</v>
      </c>
    </row>
    <row r="135" spans="1:9" ht="30" customHeight="1">
      <c r="A135" s="47" t="s">
        <v>83</v>
      </c>
      <c r="B135" s="1" t="s">
        <v>84</v>
      </c>
      <c r="C135" s="3">
        <v>43008</v>
      </c>
      <c r="D135" s="2">
        <v>2080</v>
      </c>
      <c r="E135" s="1" t="s">
        <v>15</v>
      </c>
      <c r="F135" s="2">
        <v>-36.1</v>
      </c>
      <c r="G135" s="2">
        <v>72.599999999999994</v>
      </c>
      <c r="H135" s="2">
        <v>46.4</v>
      </c>
      <c r="I135" s="48">
        <v>47.5</v>
      </c>
    </row>
    <row r="136" spans="1:9" ht="30" customHeight="1">
      <c r="A136" s="47" t="s">
        <v>83</v>
      </c>
      <c r="B136" s="1" t="s">
        <v>84</v>
      </c>
      <c r="C136" s="3">
        <v>42643</v>
      </c>
      <c r="D136" s="2">
        <v>2080</v>
      </c>
      <c r="E136" s="1" t="s">
        <v>15</v>
      </c>
      <c r="F136" s="2">
        <v>-41.3</v>
      </c>
      <c r="G136" s="2">
        <v>71.3</v>
      </c>
      <c r="H136" s="2">
        <v>41.9</v>
      </c>
      <c r="I136" s="48">
        <v>45.8</v>
      </c>
    </row>
    <row r="137" spans="1:9" ht="30" customHeight="1">
      <c r="A137" s="47" t="s">
        <v>83</v>
      </c>
      <c r="B137" s="1" t="s">
        <v>84</v>
      </c>
      <c r="C137" s="3">
        <v>42277</v>
      </c>
      <c r="D137" s="2">
        <v>2080</v>
      </c>
      <c r="E137" s="1" t="s">
        <v>15</v>
      </c>
      <c r="F137" s="2">
        <v>-38.200000000000003</v>
      </c>
      <c r="G137" s="2">
        <v>67.7</v>
      </c>
      <c r="H137" s="2">
        <v>41.8</v>
      </c>
      <c r="I137" s="48">
        <v>45.7</v>
      </c>
    </row>
    <row r="138" spans="1:9" ht="30" customHeight="1">
      <c r="A138" s="47" t="s">
        <v>85</v>
      </c>
      <c r="B138" s="1" t="s">
        <v>86</v>
      </c>
      <c r="C138" s="3">
        <v>43373</v>
      </c>
      <c r="D138" s="2">
        <v>2820</v>
      </c>
      <c r="E138" s="1" t="s">
        <v>87</v>
      </c>
      <c r="F138" s="2">
        <v>97.5</v>
      </c>
      <c r="G138" s="2">
        <v>31.9</v>
      </c>
      <c r="H138" s="2">
        <v>63</v>
      </c>
      <c r="I138" s="48">
        <v>63</v>
      </c>
    </row>
    <row r="139" spans="1:9" ht="30" customHeight="1">
      <c r="A139" s="47" t="s">
        <v>85</v>
      </c>
      <c r="B139" s="1" t="s">
        <v>86</v>
      </c>
      <c r="C139" s="3">
        <v>43008</v>
      </c>
      <c r="D139" s="2">
        <v>2820</v>
      </c>
      <c r="E139" s="1" t="s">
        <v>87</v>
      </c>
      <c r="F139" s="2">
        <v>93</v>
      </c>
      <c r="G139" s="2">
        <v>31.9</v>
      </c>
      <c r="H139" s="2">
        <v>61.5</v>
      </c>
      <c r="I139" s="48">
        <v>61.5</v>
      </c>
    </row>
    <row r="140" spans="1:9" ht="30" customHeight="1">
      <c r="A140" s="47" t="s">
        <v>85</v>
      </c>
      <c r="B140" s="1" t="s">
        <v>86</v>
      </c>
      <c r="C140" s="3">
        <v>42643</v>
      </c>
      <c r="D140" s="2">
        <v>2820</v>
      </c>
      <c r="E140" s="1" t="s">
        <v>87</v>
      </c>
      <c r="F140" s="2">
        <v>42.1</v>
      </c>
      <c r="G140" s="2">
        <v>31.9</v>
      </c>
      <c r="H140" s="2">
        <v>45.3</v>
      </c>
      <c r="I140" s="48">
        <v>45.3</v>
      </c>
    </row>
    <row r="141" spans="1:9" ht="30" customHeight="1">
      <c r="A141" s="47" t="s">
        <v>85</v>
      </c>
      <c r="B141" s="1" t="s">
        <v>86</v>
      </c>
      <c r="C141" s="3">
        <v>42277</v>
      </c>
      <c r="D141" s="2">
        <v>2820</v>
      </c>
      <c r="E141" s="1" t="s">
        <v>87</v>
      </c>
      <c r="F141" s="2">
        <v>57.5</v>
      </c>
      <c r="G141" s="2">
        <v>31.9</v>
      </c>
      <c r="H141" s="2">
        <v>50.2</v>
      </c>
      <c r="I141" s="48">
        <v>50.2</v>
      </c>
    </row>
    <row r="142" spans="1:9" ht="30" customHeight="1">
      <c r="A142" s="47" t="s">
        <v>88</v>
      </c>
      <c r="B142" s="1" t="s">
        <v>89</v>
      </c>
      <c r="C142" s="3">
        <v>43373</v>
      </c>
      <c r="D142" s="2">
        <v>4070</v>
      </c>
      <c r="E142" s="1" t="s">
        <v>87</v>
      </c>
      <c r="F142" s="2">
        <v>35.799999999999997</v>
      </c>
      <c r="G142" s="2">
        <v>59.3</v>
      </c>
      <c r="H142" s="2">
        <v>80.599999999999994</v>
      </c>
      <c r="I142" s="48">
        <v>82.5</v>
      </c>
    </row>
    <row r="143" spans="1:9" ht="30" customHeight="1">
      <c r="A143" s="47" t="s">
        <v>88</v>
      </c>
      <c r="B143" s="1" t="s">
        <v>89</v>
      </c>
      <c r="C143" s="3">
        <v>43008</v>
      </c>
      <c r="D143" s="2">
        <v>4070</v>
      </c>
      <c r="E143" s="1" t="s">
        <v>87</v>
      </c>
      <c r="F143" s="2">
        <v>50.2</v>
      </c>
      <c r="G143" s="2">
        <v>55</v>
      </c>
      <c r="H143" s="2">
        <v>82.6</v>
      </c>
      <c r="I143" s="48">
        <v>83.2</v>
      </c>
    </row>
    <row r="144" spans="1:9" ht="30" customHeight="1">
      <c r="A144" s="47" t="s">
        <v>88</v>
      </c>
      <c r="B144" s="1" t="s">
        <v>89</v>
      </c>
      <c r="C144" s="3">
        <v>42643</v>
      </c>
      <c r="D144" s="2">
        <v>4070</v>
      </c>
      <c r="E144" s="1" t="s">
        <v>87</v>
      </c>
      <c r="F144" s="2">
        <v>39.6</v>
      </c>
      <c r="G144" s="2">
        <v>51</v>
      </c>
      <c r="H144" s="2">
        <v>71.2</v>
      </c>
      <c r="I144" s="48">
        <v>82.8</v>
      </c>
    </row>
    <row r="145" spans="1:9" ht="30" customHeight="1">
      <c r="A145" s="47" t="s">
        <v>88</v>
      </c>
      <c r="B145" s="1" t="s">
        <v>89</v>
      </c>
      <c r="C145" s="3">
        <v>42277</v>
      </c>
      <c r="D145" s="2">
        <v>4070</v>
      </c>
      <c r="E145" s="1" t="s">
        <v>87</v>
      </c>
      <c r="F145" s="2">
        <v>29</v>
      </c>
      <c r="G145" s="2">
        <v>51.3</v>
      </c>
      <c r="H145" s="2">
        <v>66.3</v>
      </c>
      <c r="I145" s="48">
        <v>82.8</v>
      </c>
    </row>
    <row r="146" spans="1:9" ht="30" customHeight="1">
      <c r="A146" s="47" t="s">
        <v>90</v>
      </c>
      <c r="B146" s="1" t="s">
        <v>91</v>
      </c>
      <c r="C146" s="3">
        <v>43373</v>
      </c>
      <c r="D146" s="2">
        <v>427</v>
      </c>
      <c r="E146" s="1" t="s">
        <v>15</v>
      </c>
      <c r="F146" s="1" t="s">
        <v>39</v>
      </c>
      <c r="G146" s="2">
        <v>52.4</v>
      </c>
      <c r="H146" s="1" t="s">
        <v>39</v>
      </c>
      <c r="I146" s="49" t="s">
        <v>39</v>
      </c>
    </row>
    <row r="147" spans="1:9" ht="30" customHeight="1">
      <c r="A147" s="47" t="s">
        <v>90</v>
      </c>
      <c r="B147" s="1" t="s">
        <v>91</v>
      </c>
      <c r="C147" s="3">
        <v>43008</v>
      </c>
      <c r="D147" s="2">
        <v>427</v>
      </c>
      <c r="E147" s="1" t="s">
        <v>15</v>
      </c>
      <c r="F147" s="1" t="s">
        <v>39</v>
      </c>
      <c r="G147" s="2">
        <v>52.4</v>
      </c>
      <c r="H147" s="1" t="s">
        <v>39</v>
      </c>
      <c r="I147" s="49" t="s">
        <v>39</v>
      </c>
    </row>
    <row r="148" spans="1:9" ht="30" customHeight="1">
      <c r="A148" s="47" t="s">
        <v>90</v>
      </c>
      <c r="B148" s="1" t="s">
        <v>91</v>
      </c>
      <c r="C148" s="3">
        <v>42643</v>
      </c>
      <c r="D148" s="2">
        <v>427</v>
      </c>
      <c r="E148" s="1" t="s">
        <v>15</v>
      </c>
      <c r="F148" s="1" t="s">
        <v>39</v>
      </c>
      <c r="G148" s="2">
        <v>52.4</v>
      </c>
      <c r="H148" s="1" t="s">
        <v>39</v>
      </c>
      <c r="I148" s="49" t="s">
        <v>39</v>
      </c>
    </row>
    <row r="149" spans="1:9" ht="30" customHeight="1">
      <c r="A149" s="47" t="s">
        <v>90</v>
      </c>
      <c r="B149" s="1" t="s">
        <v>91</v>
      </c>
      <c r="C149" s="3">
        <v>42277</v>
      </c>
      <c r="D149" s="2">
        <v>427</v>
      </c>
      <c r="E149" s="1" t="s">
        <v>15</v>
      </c>
      <c r="F149" s="1" t="s">
        <v>39</v>
      </c>
      <c r="G149" s="2">
        <v>52.4</v>
      </c>
      <c r="H149" s="1" t="s">
        <v>39</v>
      </c>
      <c r="I149" s="49" t="s">
        <v>39</v>
      </c>
    </row>
    <row r="150" spans="1:9" ht="30" customHeight="1">
      <c r="A150" s="47" t="s">
        <v>92</v>
      </c>
      <c r="B150" s="1" t="s">
        <v>93</v>
      </c>
      <c r="C150" s="3">
        <v>43373</v>
      </c>
      <c r="D150" s="2">
        <v>4238</v>
      </c>
      <c r="E150" s="1" t="s">
        <v>94</v>
      </c>
      <c r="F150" s="2">
        <v>133.80000000000001</v>
      </c>
      <c r="G150" s="2">
        <v>31.9</v>
      </c>
      <c r="H150" s="2">
        <v>74.5</v>
      </c>
      <c r="I150" s="48">
        <v>76.3</v>
      </c>
    </row>
    <row r="151" spans="1:9" ht="30" customHeight="1">
      <c r="A151" s="47" t="s">
        <v>92</v>
      </c>
      <c r="B151" s="1" t="s">
        <v>93</v>
      </c>
      <c r="C151" s="3">
        <v>43008</v>
      </c>
      <c r="D151" s="2">
        <v>4238</v>
      </c>
      <c r="E151" s="1" t="s">
        <v>94</v>
      </c>
      <c r="F151" s="2">
        <v>133.80000000000001</v>
      </c>
      <c r="G151" s="2">
        <v>31.9</v>
      </c>
      <c r="H151" s="2">
        <v>74.5</v>
      </c>
      <c r="I151" s="48">
        <v>74.2</v>
      </c>
    </row>
    <row r="152" spans="1:9" ht="30" customHeight="1">
      <c r="A152" s="47" t="s">
        <v>92</v>
      </c>
      <c r="B152" s="1" t="s">
        <v>93</v>
      </c>
      <c r="C152" s="3">
        <v>42643</v>
      </c>
      <c r="D152" s="2">
        <v>4238</v>
      </c>
      <c r="E152" s="1" t="s">
        <v>94</v>
      </c>
      <c r="F152" s="2">
        <v>109.9</v>
      </c>
      <c r="G152" s="2">
        <v>31.9</v>
      </c>
      <c r="H152" s="2">
        <v>66.900000000000006</v>
      </c>
      <c r="I152" s="48">
        <v>79.900000000000006</v>
      </c>
    </row>
    <row r="153" spans="1:9" ht="30" customHeight="1">
      <c r="A153" s="47" t="s">
        <v>92</v>
      </c>
      <c r="B153" s="1" t="s">
        <v>93</v>
      </c>
      <c r="C153" s="3">
        <v>42277</v>
      </c>
      <c r="D153" s="2">
        <v>4238</v>
      </c>
      <c r="E153" s="1" t="s">
        <v>94</v>
      </c>
      <c r="F153" s="2">
        <v>105.7</v>
      </c>
      <c r="G153" s="2">
        <v>31.9</v>
      </c>
      <c r="H153" s="2">
        <v>65.599999999999994</v>
      </c>
      <c r="I153" s="48">
        <v>84.4</v>
      </c>
    </row>
    <row r="154" spans="1:9" ht="30" customHeight="1">
      <c r="A154" s="47" t="s">
        <v>95</v>
      </c>
      <c r="B154" s="1" t="s">
        <v>96</v>
      </c>
      <c r="C154" s="3">
        <v>43373</v>
      </c>
      <c r="D154" s="2">
        <v>2100</v>
      </c>
      <c r="E154" s="1" t="s">
        <v>57</v>
      </c>
      <c r="F154" s="2">
        <v>50.3</v>
      </c>
      <c r="G154" s="2">
        <v>40</v>
      </c>
      <c r="H154" s="2">
        <v>60.1</v>
      </c>
      <c r="I154" s="48">
        <v>58.3</v>
      </c>
    </row>
    <row r="155" spans="1:9" ht="30" customHeight="1">
      <c r="A155" s="47" t="s">
        <v>95</v>
      </c>
      <c r="B155" s="1" t="s">
        <v>96</v>
      </c>
      <c r="C155" s="3">
        <v>43008</v>
      </c>
      <c r="D155" s="2">
        <v>2100</v>
      </c>
      <c r="E155" s="1" t="s">
        <v>57</v>
      </c>
      <c r="F155" s="2">
        <v>63.9</v>
      </c>
      <c r="G155" s="2">
        <v>40</v>
      </c>
      <c r="H155" s="2">
        <v>65.599999999999994</v>
      </c>
      <c r="I155" s="48">
        <v>63.8</v>
      </c>
    </row>
    <row r="156" spans="1:9" ht="30" customHeight="1">
      <c r="A156" s="47" t="s">
        <v>95</v>
      </c>
      <c r="B156" s="1" t="s">
        <v>96</v>
      </c>
      <c r="C156" s="3">
        <v>42643</v>
      </c>
      <c r="D156" s="2">
        <v>2100</v>
      </c>
      <c r="E156" s="1" t="s">
        <v>57</v>
      </c>
      <c r="F156" s="2">
        <v>60.9</v>
      </c>
      <c r="G156" s="2">
        <v>40</v>
      </c>
      <c r="H156" s="2">
        <v>64.400000000000006</v>
      </c>
      <c r="I156" s="48">
        <v>64.400000000000006</v>
      </c>
    </row>
    <row r="157" spans="1:9" ht="30" customHeight="1">
      <c r="A157" s="47" t="s">
        <v>95</v>
      </c>
      <c r="B157" s="1" t="s">
        <v>96</v>
      </c>
      <c r="C157" s="3">
        <v>42277</v>
      </c>
      <c r="D157" s="2">
        <v>2100</v>
      </c>
      <c r="E157" s="1" t="s">
        <v>57</v>
      </c>
      <c r="F157" s="2">
        <v>77.5</v>
      </c>
      <c r="G157" s="2">
        <v>40</v>
      </c>
      <c r="H157" s="2">
        <v>71</v>
      </c>
      <c r="I157" s="48">
        <v>71.400000000000006</v>
      </c>
    </row>
    <row r="158" spans="1:9" ht="30" customHeight="1">
      <c r="A158" s="47" t="s">
        <v>97</v>
      </c>
      <c r="B158" s="1" t="s">
        <v>98</v>
      </c>
      <c r="C158" s="3">
        <v>43373</v>
      </c>
      <c r="D158" s="2">
        <v>800</v>
      </c>
      <c r="E158" s="1" t="s">
        <v>57</v>
      </c>
      <c r="F158" s="1" t="s">
        <v>39</v>
      </c>
      <c r="G158" s="2">
        <v>50.8</v>
      </c>
      <c r="H158" s="1" t="s">
        <v>39</v>
      </c>
      <c r="I158" s="49" t="s">
        <v>39</v>
      </c>
    </row>
    <row r="159" spans="1:9" ht="30" customHeight="1">
      <c r="A159" s="47" t="s">
        <v>97</v>
      </c>
      <c r="B159" s="1" t="s">
        <v>98</v>
      </c>
      <c r="C159" s="3">
        <v>43008</v>
      </c>
      <c r="D159" s="2">
        <v>800</v>
      </c>
      <c r="E159" s="1" t="s">
        <v>57</v>
      </c>
      <c r="F159" s="1" t="s">
        <v>39</v>
      </c>
      <c r="G159" s="2">
        <v>50.8</v>
      </c>
      <c r="H159" s="1" t="s">
        <v>39</v>
      </c>
      <c r="I159" s="49" t="s">
        <v>39</v>
      </c>
    </row>
    <row r="160" spans="1:9" ht="30" customHeight="1">
      <c r="A160" s="47" t="s">
        <v>97</v>
      </c>
      <c r="B160" s="1" t="s">
        <v>98</v>
      </c>
      <c r="C160" s="3">
        <v>42643</v>
      </c>
      <c r="D160" s="2">
        <v>800</v>
      </c>
      <c r="E160" s="1" t="s">
        <v>57</v>
      </c>
      <c r="F160" s="1" t="s">
        <v>39</v>
      </c>
      <c r="G160" s="2">
        <v>50.8</v>
      </c>
      <c r="H160" s="1" t="s">
        <v>39</v>
      </c>
      <c r="I160" s="49" t="s">
        <v>39</v>
      </c>
    </row>
    <row r="161" spans="1:9" ht="30" customHeight="1">
      <c r="A161" s="47" t="s">
        <v>97</v>
      </c>
      <c r="B161" s="1" t="s">
        <v>98</v>
      </c>
      <c r="C161" s="3">
        <v>42277</v>
      </c>
      <c r="D161" s="2">
        <v>800</v>
      </c>
      <c r="E161" s="1" t="s">
        <v>57</v>
      </c>
      <c r="F161" s="1" t="s">
        <v>39</v>
      </c>
      <c r="G161" s="2">
        <v>50.8</v>
      </c>
      <c r="H161" s="1" t="s">
        <v>39</v>
      </c>
      <c r="I161" s="49" t="s">
        <v>39</v>
      </c>
    </row>
    <row r="162" spans="1:9" ht="30" customHeight="1">
      <c r="A162" s="47" t="s">
        <v>99</v>
      </c>
      <c r="B162" s="1" t="s">
        <v>100</v>
      </c>
      <c r="C162" s="3">
        <v>43373</v>
      </c>
      <c r="D162" s="2">
        <v>360</v>
      </c>
      <c r="E162" s="1" t="s">
        <v>15</v>
      </c>
      <c r="F162" s="1" t="s">
        <v>39</v>
      </c>
      <c r="G162" s="2">
        <v>52.4</v>
      </c>
      <c r="H162" s="1" t="s">
        <v>39</v>
      </c>
      <c r="I162" s="49" t="s">
        <v>39</v>
      </c>
    </row>
    <row r="163" spans="1:9" ht="30" customHeight="1">
      <c r="A163" s="47" t="s">
        <v>99</v>
      </c>
      <c r="B163" s="1" t="s">
        <v>100</v>
      </c>
      <c r="C163" s="3">
        <v>43008</v>
      </c>
      <c r="D163" s="2">
        <v>360</v>
      </c>
      <c r="E163" s="1" t="s">
        <v>15</v>
      </c>
      <c r="F163" s="2">
        <v>110.6</v>
      </c>
      <c r="G163" s="2">
        <v>39.4</v>
      </c>
      <c r="H163" s="2">
        <v>83</v>
      </c>
      <c r="I163" s="48">
        <v>82.7</v>
      </c>
    </row>
    <row r="164" spans="1:9" ht="30" customHeight="1">
      <c r="A164" s="47" t="s">
        <v>99</v>
      </c>
      <c r="B164" s="1" t="s">
        <v>100</v>
      </c>
      <c r="C164" s="3">
        <v>42643</v>
      </c>
      <c r="D164" s="2">
        <v>360</v>
      </c>
      <c r="E164" s="1" t="s">
        <v>15</v>
      </c>
      <c r="F164" s="2">
        <v>90</v>
      </c>
      <c r="G164" s="2">
        <v>39.4</v>
      </c>
      <c r="H164" s="2">
        <v>74.900000000000006</v>
      </c>
      <c r="I164" s="48">
        <v>86.8</v>
      </c>
    </row>
    <row r="165" spans="1:9" ht="30" customHeight="1">
      <c r="A165" s="47" t="s">
        <v>99</v>
      </c>
      <c r="B165" s="1" t="s">
        <v>100</v>
      </c>
      <c r="C165" s="3">
        <v>42277</v>
      </c>
      <c r="D165" s="2">
        <v>360</v>
      </c>
      <c r="E165" s="1" t="s">
        <v>15</v>
      </c>
      <c r="F165" s="2">
        <v>85.9</v>
      </c>
      <c r="G165" s="2">
        <v>39.4</v>
      </c>
      <c r="H165" s="2">
        <v>73.3</v>
      </c>
      <c r="I165" s="48">
        <v>90.9</v>
      </c>
    </row>
    <row r="166" spans="1:9" ht="30" customHeight="1">
      <c r="A166" s="47" t="s">
        <v>101</v>
      </c>
      <c r="B166" s="1" t="s">
        <v>102</v>
      </c>
      <c r="C166" s="3">
        <v>43373</v>
      </c>
      <c r="D166" s="2">
        <v>4750</v>
      </c>
      <c r="E166" s="1" t="s">
        <v>10</v>
      </c>
      <c r="F166" s="2">
        <v>51.6</v>
      </c>
      <c r="G166" s="2">
        <v>51</v>
      </c>
      <c r="H166" s="2">
        <v>77.3</v>
      </c>
      <c r="I166" s="48">
        <v>79.8</v>
      </c>
    </row>
    <row r="167" spans="1:9" ht="30" customHeight="1">
      <c r="A167" s="47" t="s">
        <v>101</v>
      </c>
      <c r="B167" s="1" t="s">
        <v>102</v>
      </c>
      <c r="C167" s="3">
        <v>43008</v>
      </c>
      <c r="D167" s="2">
        <v>4750</v>
      </c>
      <c r="E167" s="1" t="s">
        <v>10</v>
      </c>
      <c r="F167" s="2">
        <v>66.3</v>
      </c>
      <c r="G167" s="2">
        <v>51.6</v>
      </c>
      <c r="H167" s="2">
        <v>85.8</v>
      </c>
      <c r="I167" s="48">
        <v>84.6</v>
      </c>
    </row>
    <row r="168" spans="1:9" ht="30" customHeight="1">
      <c r="A168" s="47" t="s">
        <v>101</v>
      </c>
      <c r="B168" s="1" t="s">
        <v>102</v>
      </c>
      <c r="C168" s="3">
        <v>42643</v>
      </c>
      <c r="D168" s="2">
        <v>4750</v>
      </c>
      <c r="E168" s="1" t="s">
        <v>10</v>
      </c>
      <c r="F168" s="2">
        <v>54.9</v>
      </c>
      <c r="G168" s="2">
        <v>50.3</v>
      </c>
      <c r="H168" s="2">
        <v>78</v>
      </c>
      <c r="I168" s="48">
        <v>87.1</v>
      </c>
    </row>
    <row r="169" spans="1:9" ht="30" customHeight="1">
      <c r="A169" s="47" t="s">
        <v>101</v>
      </c>
      <c r="B169" s="1" t="s">
        <v>102</v>
      </c>
      <c r="C169" s="3">
        <v>42277</v>
      </c>
      <c r="D169" s="2">
        <v>4750</v>
      </c>
      <c r="E169" s="1" t="s">
        <v>10</v>
      </c>
      <c r="F169" s="2">
        <v>37.200000000000003</v>
      </c>
      <c r="G169" s="2">
        <v>52.1</v>
      </c>
      <c r="H169" s="2">
        <v>71.5</v>
      </c>
      <c r="I169" s="48">
        <v>78.2</v>
      </c>
    </row>
    <row r="170" spans="1:9" ht="30" customHeight="1">
      <c r="A170" s="47" t="s">
        <v>103</v>
      </c>
      <c r="B170" s="1" t="s">
        <v>104</v>
      </c>
      <c r="C170" s="3">
        <v>43373</v>
      </c>
      <c r="D170" s="2">
        <v>1672</v>
      </c>
      <c r="E170" s="1" t="s">
        <v>57</v>
      </c>
      <c r="F170" s="2">
        <v>67.900000000000006</v>
      </c>
      <c r="G170" s="2">
        <v>50</v>
      </c>
      <c r="H170" s="2">
        <v>83.9</v>
      </c>
      <c r="I170" s="48">
        <v>83.9</v>
      </c>
    </row>
    <row r="171" spans="1:9" ht="30" customHeight="1">
      <c r="A171" s="47" t="s">
        <v>103</v>
      </c>
      <c r="B171" s="1" t="s">
        <v>104</v>
      </c>
      <c r="C171" s="3">
        <v>43008</v>
      </c>
      <c r="D171" s="2">
        <v>1672</v>
      </c>
      <c r="E171" s="1" t="s">
        <v>57</v>
      </c>
      <c r="F171" s="2">
        <v>8.3000000000000007</v>
      </c>
      <c r="G171" s="2">
        <v>62.8</v>
      </c>
      <c r="H171" s="2">
        <v>68</v>
      </c>
      <c r="I171" s="48">
        <v>68</v>
      </c>
    </row>
    <row r="172" spans="1:9" ht="30" customHeight="1">
      <c r="A172" s="47" t="s">
        <v>103</v>
      </c>
      <c r="B172" s="1" t="s">
        <v>104</v>
      </c>
      <c r="C172" s="3">
        <v>42643</v>
      </c>
      <c r="D172" s="2">
        <v>1672</v>
      </c>
      <c r="E172" s="1" t="s">
        <v>57</v>
      </c>
      <c r="F172" s="2">
        <v>-16.5</v>
      </c>
      <c r="G172" s="2">
        <v>59.3</v>
      </c>
      <c r="H172" s="2">
        <v>49.6</v>
      </c>
      <c r="I172" s="48">
        <v>49.6</v>
      </c>
    </row>
    <row r="173" spans="1:9" ht="30" customHeight="1">
      <c r="A173" s="47" t="s">
        <v>103</v>
      </c>
      <c r="B173" s="1" t="s">
        <v>104</v>
      </c>
      <c r="C173" s="3">
        <v>42277</v>
      </c>
      <c r="D173" s="2">
        <v>1672</v>
      </c>
      <c r="E173" s="1" t="s">
        <v>57</v>
      </c>
      <c r="F173" s="2">
        <v>-18</v>
      </c>
      <c r="G173" s="2">
        <v>56.5</v>
      </c>
      <c r="H173" s="2">
        <v>46.3</v>
      </c>
      <c r="I173" s="48">
        <v>46.3</v>
      </c>
    </row>
    <row r="174" spans="1:9" ht="30" customHeight="1">
      <c r="A174" s="47" t="s">
        <v>105</v>
      </c>
      <c r="B174" s="1" t="s">
        <v>106</v>
      </c>
      <c r="C174" s="3">
        <v>43373</v>
      </c>
      <c r="D174" s="2">
        <v>204</v>
      </c>
      <c r="E174" s="1" t="s">
        <v>57</v>
      </c>
      <c r="F174" s="2">
        <v>19</v>
      </c>
      <c r="G174" s="2">
        <v>40</v>
      </c>
      <c r="H174" s="2">
        <v>47.6</v>
      </c>
      <c r="I174" s="48">
        <v>48.5</v>
      </c>
    </row>
    <row r="175" spans="1:9" ht="30" customHeight="1">
      <c r="A175" s="47" t="s">
        <v>105</v>
      </c>
      <c r="B175" s="1" t="s">
        <v>106</v>
      </c>
      <c r="C175" s="3">
        <v>43008</v>
      </c>
      <c r="D175" s="2">
        <v>204</v>
      </c>
      <c r="E175" s="1" t="s">
        <v>57</v>
      </c>
      <c r="F175" s="2">
        <v>21.4</v>
      </c>
      <c r="G175" s="2">
        <v>40</v>
      </c>
      <c r="H175" s="2">
        <v>48.6</v>
      </c>
      <c r="I175" s="48">
        <v>47.5</v>
      </c>
    </row>
    <row r="176" spans="1:9" ht="30" customHeight="1">
      <c r="A176" s="47" t="s">
        <v>105</v>
      </c>
      <c r="B176" s="1" t="s">
        <v>106</v>
      </c>
      <c r="C176" s="3">
        <v>42643</v>
      </c>
      <c r="D176" s="2">
        <v>204</v>
      </c>
      <c r="E176" s="1" t="s">
        <v>57</v>
      </c>
      <c r="F176" s="2">
        <v>-5.0999999999999996</v>
      </c>
      <c r="G176" s="2">
        <v>40</v>
      </c>
      <c r="H176" s="2">
        <v>38</v>
      </c>
      <c r="I176" s="48">
        <v>40.9</v>
      </c>
    </row>
    <row r="177" spans="1:9" ht="30" customHeight="1">
      <c r="A177" s="47" t="s">
        <v>105</v>
      </c>
      <c r="B177" s="1" t="s">
        <v>106</v>
      </c>
      <c r="C177" s="3">
        <v>42277</v>
      </c>
      <c r="D177" s="2">
        <v>204</v>
      </c>
      <c r="E177" s="1" t="s">
        <v>57</v>
      </c>
      <c r="F177" s="2">
        <v>-14.5</v>
      </c>
      <c r="G177" s="2">
        <v>40</v>
      </c>
      <c r="H177" s="2">
        <v>34.200000000000003</v>
      </c>
      <c r="I177" s="48">
        <v>38.200000000000003</v>
      </c>
    </row>
    <row r="178" spans="1:9" ht="30" customHeight="1">
      <c r="A178" s="47" t="s">
        <v>107</v>
      </c>
      <c r="B178" s="1" t="s">
        <v>108</v>
      </c>
      <c r="C178" s="3">
        <v>43373</v>
      </c>
      <c r="D178" s="2">
        <v>400</v>
      </c>
      <c r="E178" s="1" t="s">
        <v>109</v>
      </c>
      <c r="F178" s="1" t="s">
        <v>39</v>
      </c>
      <c r="G178" s="1" t="s">
        <v>39</v>
      </c>
      <c r="H178" s="1" t="s">
        <v>39</v>
      </c>
      <c r="I178" s="49" t="s">
        <v>39</v>
      </c>
    </row>
    <row r="179" spans="1:9" ht="30" customHeight="1">
      <c r="A179" s="47" t="s">
        <v>107</v>
      </c>
      <c r="B179" s="1" t="s">
        <v>108</v>
      </c>
      <c r="C179" s="3">
        <v>43008</v>
      </c>
      <c r="D179" s="2">
        <v>400</v>
      </c>
      <c r="E179" s="1" t="s">
        <v>109</v>
      </c>
      <c r="F179" s="1" t="s">
        <v>39</v>
      </c>
      <c r="G179" s="1" t="s">
        <v>39</v>
      </c>
      <c r="H179" s="1" t="s">
        <v>39</v>
      </c>
      <c r="I179" s="49" t="s">
        <v>39</v>
      </c>
    </row>
    <row r="180" spans="1:9" ht="30" customHeight="1">
      <c r="A180" s="47" t="s">
        <v>107</v>
      </c>
      <c r="B180" s="1" t="s">
        <v>108</v>
      </c>
      <c r="C180" s="3">
        <v>42643</v>
      </c>
      <c r="D180" s="2">
        <v>400</v>
      </c>
      <c r="E180" s="1" t="s">
        <v>109</v>
      </c>
      <c r="F180" s="1" t="s">
        <v>39</v>
      </c>
      <c r="G180" s="1" t="s">
        <v>39</v>
      </c>
      <c r="H180" s="2">
        <v>181.4</v>
      </c>
      <c r="I180" s="48">
        <v>208.2</v>
      </c>
    </row>
    <row r="181" spans="1:9" ht="30" customHeight="1">
      <c r="A181" s="47" t="s">
        <v>107</v>
      </c>
      <c r="B181" s="1" t="s">
        <v>108</v>
      </c>
      <c r="C181" s="3">
        <v>42277</v>
      </c>
      <c r="D181" s="2">
        <v>400</v>
      </c>
      <c r="E181" s="1" t="s">
        <v>109</v>
      </c>
      <c r="F181" s="1" t="s">
        <v>39</v>
      </c>
      <c r="G181" s="1" t="s">
        <v>39</v>
      </c>
      <c r="H181" s="2">
        <v>178</v>
      </c>
      <c r="I181" s="48">
        <v>224</v>
      </c>
    </row>
    <row r="182" spans="1:9" ht="30" customHeight="1">
      <c r="A182" s="47" t="s">
        <v>110</v>
      </c>
      <c r="B182" s="1" t="s">
        <v>111</v>
      </c>
      <c r="C182" s="3">
        <v>43373</v>
      </c>
      <c r="D182" s="2">
        <v>904</v>
      </c>
      <c r="E182" s="1" t="s">
        <v>57</v>
      </c>
      <c r="F182" s="2">
        <v>7.8</v>
      </c>
      <c r="G182" s="2">
        <v>40</v>
      </c>
      <c r="H182" s="2">
        <v>43.1</v>
      </c>
      <c r="I182" s="48">
        <v>40.1</v>
      </c>
    </row>
    <row r="183" spans="1:9" ht="30" customHeight="1">
      <c r="A183" s="47" t="s">
        <v>110</v>
      </c>
      <c r="B183" s="1" t="s">
        <v>111</v>
      </c>
      <c r="C183" s="3">
        <v>43008</v>
      </c>
      <c r="D183" s="2">
        <v>904</v>
      </c>
      <c r="E183" s="1" t="s">
        <v>57</v>
      </c>
      <c r="F183" s="2">
        <v>24.7</v>
      </c>
      <c r="G183" s="2">
        <v>40</v>
      </c>
      <c r="H183" s="2">
        <v>49.9</v>
      </c>
      <c r="I183" s="48">
        <v>44.9</v>
      </c>
    </row>
    <row r="184" spans="1:9" ht="30" customHeight="1">
      <c r="A184" s="47" t="s">
        <v>110</v>
      </c>
      <c r="B184" s="1" t="s">
        <v>111</v>
      </c>
      <c r="C184" s="3">
        <v>42643</v>
      </c>
      <c r="D184" s="2">
        <v>904</v>
      </c>
      <c r="E184" s="1" t="s">
        <v>57</v>
      </c>
      <c r="F184" s="2">
        <v>26.3</v>
      </c>
      <c r="G184" s="2">
        <v>40</v>
      </c>
      <c r="H184" s="2">
        <v>50.5</v>
      </c>
      <c r="I184" s="48">
        <v>47.2</v>
      </c>
    </row>
    <row r="185" spans="1:9" ht="30" customHeight="1">
      <c r="A185" s="47" t="s">
        <v>110</v>
      </c>
      <c r="B185" s="1" t="s">
        <v>111</v>
      </c>
      <c r="C185" s="3">
        <v>42277</v>
      </c>
      <c r="D185" s="2">
        <v>904</v>
      </c>
      <c r="E185" s="1" t="s">
        <v>57</v>
      </c>
      <c r="F185" s="2">
        <v>36.299999999999997</v>
      </c>
      <c r="G185" s="2">
        <v>40</v>
      </c>
      <c r="H185" s="2">
        <v>54.5</v>
      </c>
      <c r="I185" s="48">
        <v>51.3</v>
      </c>
    </row>
    <row r="186" spans="1:9" ht="30" customHeight="1">
      <c r="A186" s="47" t="s">
        <v>112</v>
      </c>
      <c r="B186" s="1" t="s">
        <v>113</v>
      </c>
      <c r="C186" s="3">
        <v>43373</v>
      </c>
      <c r="D186" s="2">
        <v>1240</v>
      </c>
      <c r="E186" s="1" t="s">
        <v>109</v>
      </c>
      <c r="F186" s="1" t="s">
        <v>39</v>
      </c>
      <c r="G186" s="1" t="s">
        <v>39</v>
      </c>
      <c r="H186" s="1" t="s">
        <v>39</v>
      </c>
      <c r="I186" s="49" t="s">
        <v>39</v>
      </c>
    </row>
    <row r="187" spans="1:9" ht="30" customHeight="1">
      <c r="A187" s="47" t="s">
        <v>112</v>
      </c>
      <c r="B187" s="1" t="s">
        <v>113</v>
      </c>
      <c r="C187" s="3">
        <v>43008</v>
      </c>
      <c r="D187" s="2">
        <v>1240</v>
      </c>
      <c r="E187" s="1" t="s">
        <v>109</v>
      </c>
      <c r="F187" s="1" t="s">
        <v>39</v>
      </c>
      <c r="G187" s="1" t="s">
        <v>39</v>
      </c>
      <c r="H187" s="1" t="s">
        <v>39</v>
      </c>
      <c r="I187" s="49" t="s">
        <v>39</v>
      </c>
    </row>
    <row r="188" spans="1:9" ht="30" customHeight="1">
      <c r="A188" s="47" t="s">
        <v>112</v>
      </c>
      <c r="B188" s="1" t="s">
        <v>113</v>
      </c>
      <c r="C188" s="3">
        <v>42643</v>
      </c>
      <c r="D188" s="2">
        <v>1240</v>
      </c>
      <c r="E188" s="1" t="s">
        <v>109</v>
      </c>
      <c r="F188" s="1" t="s">
        <v>39</v>
      </c>
      <c r="G188" s="1" t="s">
        <v>39</v>
      </c>
      <c r="H188" s="1" t="s">
        <v>39</v>
      </c>
      <c r="I188" s="49" t="s">
        <v>39</v>
      </c>
    </row>
    <row r="189" spans="1:9" ht="30" customHeight="1">
      <c r="A189" s="47" t="s">
        <v>112</v>
      </c>
      <c r="B189" s="1" t="s">
        <v>113</v>
      </c>
      <c r="C189" s="3">
        <v>42277</v>
      </c>
      <c r="D189" s="2">
        <v>1240</v>
      </c>
      <c r="E189" s="1" t="s">
        <v>109</v>
      </c>
      <c r="F189" s="1" t="s">
        <v>39</v>
      </c>
      <c r="G189" s="1" t="s">
        <v>39</v>
      </c>
      <c r="H189" s="1" t="s">
        <v>39</v>
      </c>
      <c r="I189" s="49" t="s">
        <v>39</v>
      </c>
    </row>
    <row r="190" spans="1:9" ht="30" customHeight="1">
      <c r="A190" s="47" t="s">
        <v>114</v>
      </c>
      <c r="B190" s="1" t="s">
        <v>115</v>
      </c>
      <c r="C190" s="3">
        <v>43373</v>
      </c>
      <c r="D190" s="2">
        <v>1800</v>
      </c>
      <c r="E190" s="1" t="s">
        <v>10</v>
      </c>
      <c r="F190" s="2">
        <v>39</v>
      </c>
      <c r="G190" s="2">
        <v>53.8</v>
      </c>
      <c r="H190" s="2">
        <v>74.7</v>
      </c>
      <c r="I190" s="48">
        <v>76.5</v>
      </c>
    </row>
    <row r="191" spans="1:9" ht="30" customHeight="1">
      <c r="A191" s="47" t="s">
        <v>114</v>
      </c>
      <c r="B191" s="1" t="s">
        <v>115</v>
      </c>
      <c r="C191" s="3">
        <v>43008</v>
      </c>
      <c r="D191" s="2">
        <v>1800</v>
      </c>
      <c r="E191" s="1" t="s">
        <v>10</v>
      </c>
      <c r="F191" s="2">
        <v>66.5</v>
      </c>
      <c r="G191" s="2">
        <v>56.7</v>
      </c>
      <c r="H191" s="2">
        <v>94.3</v>
      </c>
      <c r="I191" s="48">
        <v>93.2</v>
      </c>
    </row>
    <row r="192" spans="1:9" ht="30" customHeight="1">
      <c r="A192" s="47" t="s">
        <v>114</v>
      </c>
      <c r="B192" s="1" t="s">
        <v>115</v>
      </c>
      <c r="C192" s="3">
        <v>42643</v>
      </c>
      <c r="D192" s="2">
        <v>1800</v>
      </c>
      <c r="E192" s="1" t="s">
        <v>10</v>
      </c>
      <c r="F192" s="2">
        <v>53.9</v>
      </c>
      <c r="G192" s="2">
        <v>52.2</v>
      </c>
      <c r="H192" s="2">
        <v>80.400000000000006</v>
      </c>
      <c r="I192" s="48">
        <v>87.4</v>
      </c>
    </row>
    <row r="193" spans="1:9" ht="30" customHeight="1">
      <c r="A193" s="47" t="s">
        <v>114</v>
      </c>
      <c r="B193" s="1" t="s">
        <v>115</v>
      </c>
      <c r="C193" s="3">
        <v>42277</v>
      </c>
      <c r="D193" s="2">
        <v>1800</v>
      </c>
      <c r="E193" s="1" t="s">
        <v>10</v>
      </c>
      <c r="F193" s="2">
        <v>54.1</v>
      </c>
      <c r="G193" s="2">
        <v>51.1</v>
      </c>
      <c r="H193" s="2">
        <v>78.8</v>
      </c>
      <c r="I193" s="48">
        <v>85.2</v>
      </c>
    </row>
    <row r="194" spans="1:9" ht="30" customHeight="1">
      <c r="A194" s="47" t="s">
        <v>116</v>
      </c>
      <c r="B194" s="1" t="s">
        <v>117</v>
      </c>
      <c r="C194" s="3">
        <v>43373</v>
      </c>
      <c r="D194" s="2">
        <v>1550</v>
      </c>
      <c r="E194" s="1" t="s">
        <v>57</v>
      </c>
      <c r="F194" s="1" t="s">
        <v>39</v>
      </c>
      <c r="G194" s="2">
        <v>50.8</v>
      </c>
      <c r="H194" s="1" t="s">
        <v>39</v>
      </c>
      <c r="I194" s="49" t="s">
        <v>39</v>
      </c>
    </row>
    <row r="195" spans="1:9" ht="30" customHeight="1">
      <c r="A195" s="47" t="s">
        <v>116</v>
      </c>
      <c r="B195" s="1" t="s">
        <v>117</v>
      </c>
      <c r="C195" s="3">
        <v>43008</v>
      </c>
      <c r="D195" s="2">
        <v>1550</v>
      </c>
      <c r="E195" s="1" t="s">
        <v>57</v>
      </c>
      <c r="F195" s="1" t="s">
        <v>39</v>
      </c>
      <c r="G195" s="2">
        <v>50.8</v>
      </c>
      <c r="H195" s="1" t="s">
        <v>39</v>
      </c>
      <c r="I195" s="49" t="s">
        <v>39</v>
      </c>
    </row>
    <row r="196" spans="1:9" ht="30" customHeight="1">
      <c r="A196" s="47" t="s">
        <v>116</v>
      </c>
      <c r="B196" s="1" t="s">
        <v>117</v>
      </c>
      <c r="C196" s="3">
        <v>42643</v>
      </c>
      <c r="D196" s="2">
        <v>1550</v>
      </c>
      <c r="E196" s="1" t="s">
        <v>57</v>
      </c>
      <c r="F196" s="1" t="s">
        <v>39</v>
      </c>
      <c r="G196" s="2">
        <v>50.8</v>
      </c>
      <c r="H196" s="1" t="s">
        <v>39</v>
      </c>
      <c r="I196" s="49" t="s">
        <v>39</v>
      </c>
    </row>
    <row r="197" spans="1:9" ht="30" customHeight="1">
      <c r="A197" s="47" t="s">
        <v>116</v>
      </c>
      <c r="B197" s="1" t="s">
        <v>117</v>
      </c>
      <c r="C197" s="3">
        <v>42277</v>
      </c>
      <c r="D197" s="2">
        <v>1550</v>
      </c>
      <c r="E197" s="1" t="s">
        <v>57</v>
      </c>
      <c r="F197" s="1" t="s">
        <v>39</v>
      </c>
      <c r="G197" s="2">
        <v>50.8</v>
      </c>
      <c r="H197" s="1" t="s">
        <v>39</v>
      </c>
      <c r="I197" s="49" t="s">
        <v>39</v>
      </c>
    </row>
    <row r="198" spans="1:9" ht="30" customHeight="1">
      <c r="A198" s="47" t="s">
        <v>118</v>
      </c>
      <c r="B198" s="1" t="s">
        <v>119</v>
      </c>
      <c r="C198" s="3">
        <v>43373</v>
      </c>
      <c r="D198" s="2">
        <v>1000</v>
      </c>
      <c r="E198" s="1" t="s">
        <v>120</v>
      </c>
      <c r="F198" s="2">
        <v>626.4</v>
      </c>
      <c r="G198" s="2">
        <v>40</v>
      </c>
      <c r="H198" s="2">
        <v>290.60000000000002</v>
      </c>
      <c r="I198" s="48">
        <v>290.60000000000002</v>
      </c>
    </row>
    <row r="199" spans="1:9" ht="30" customHeight="1">
      <c r="A199" s="47" t="s">
        <v>118</v>
      </c>
      <c r="B199" s="1" t="s">
        <v>119</v>
      </c>
      <c r="C199" s="3">
        <v>43008</v>
      </c>
      <c r="D199" s="2">
        <v>1000</v>
      </c>
      <c r="E199" s="1" t="s">
        <v>120</v>
      </c>
      <c r="F199" s="2">
        <v>541.6</v>
      </c>
      <c r="G199" s="2">
        <v>40</v>
      </c>
      <c r="H199" s="2">
        <v>256.7</v>
      </c>
      <c r="I199" s="48">
        <v>256.7</v>
      </c>
    </row>
    <row r="200" spans="1:9" ht="30" customHeight="1">
      <c r="A200" s="47" t="s">
        <v>118</v>
      </c>
      <c r="B200" s="1" t="s">
        <v>119</v>
      </c>
      <c r="C200" s="3">
        <v>42643</v>
      </c>
      <c r="D200" s="2">
        <v>1000</v>
      </c>
      <c r="E200" s="1" t="s">
        <v>120</v>
      </c>
      <c r="F200" s="2">
        <v>508.4</v>
      </c>
      <c r="G200" s="2">
        <v>40</v>
      </c>
      <c r="H200" s="2">
        <v>243.4</v>
      </c>
      <c r="I200" s="48">
        <v>243.4</v>
      </c>
    </row>
    <row r="201" spans="1:9" ht="30" customHeight="1">
      <c r="A201" s="47" t="s">
        <v>118</v>
      </c>
      <c r="B201" s="1" t="s">
        <v>119</v>
      </c>
      <c r="C201" s="3">
        <v>42277</v>
      </c>
      <c r="D201" s="2">
        <v>1000</v>
      </c>
      <c r="E201" s="1" t="s">
        <v>120</v>
      </c>
      <c r="F201" s="2">
        <v>453.4</v>
      </c>
      <c r="G201" s="2">
        <v>40</v>
      </c>
      <c r="H201" s="2">
        <v>221.4</v>
      </c>
      <c r="I201" s="48">
        <v>221.4</v>
      </c>
    </row>
    <row r="202" spans="1:9" ht="30" customHeight="1">
      <c r="A202" s="47" t="s">
        <v>121</v>
      </c>
      <c r="B202" s="1" t="s">
        <v>122</v>
      </c>
      <c r="C202" s="3">
        <v>43373</v>
      </c>
      <c r="D202" s="2">
        <v>890</v>
      </c>
      <c r="E202" s="1" t="s">
        <v>57</v>
      </c>
      <c r="F202" s="2">
        <v>-0.6</v>
      </c>
      <c r="G202" s="2">
        <v>40</v>
      </c>
      <c r="H202" s="2">
        <v>39.799999999999997</v>
      </c>
      <c r="I202" s="48">
        <v>39.799999999999997</v>
      </c>
    </row>
    <row r="203" spans="1:9" ht="30" customHeight="1">
      <c r="A203" s="47" t="s">
        <v>121</v>
      </c>
      <c r="B203" s="1" t="s">
        <v>122</v>
      </c>
      <c r="C203" s="3">
        <v>43008</v>
      </c>
      <c r="D203" s="2">
        <v>890</v>
      </c>
      <c r="E203" s="1" t="s">
        <v>57</v>
      </c>
      <c r="F203" s="2">
        <v>-19.3</v>
      </c>
      <c r="G203" s="2">
        <v>40</v>
      </c>
      <c r="H203" s="2">
        <v>32.299999999999997</v>
      </c>
      <c r="I203" s="48">
        <v>27.7</v>
      </c>
    </row>
    <row r="204" spans="1:9" ht="30" customHeight="1">
      <c r="A204" s="47" t="s">
        <v>121</v>
      </c>
      <c r="B204" s="1" t="s">
        <v>122</v>
      </c>
      <c r="C204" s="3">
        <v>42643</v>
      </c>
      <c r="D204" s="2">
        <v>890</v>
      </c>
      <c r="E204" s="1" t="s">
        <v>57</v>
      </c>
      <c r="F204" s="2">
        <v>-23.2</v>
      </c>
      <c r="G204" s="2">
        <v>40</v>
      </c>
      <c r="H204" s="2">
        <v>30.7</v>
      </c>
      <c r="I204" s="48">
        <v>26.8</v>
      </c>
    </row>
    <row r="205" spans="1:9" ht="30" customHeight="1">
      <c r="A205" s="47" t="s">
        <v>121</v>
      </c>
      <c r="B205" s="1" t="s">
        <v>122</v>
      </c>
      <c r="C205" s="3">
        <v>42277</v>
      </c>
      <c r="D205" s="2">
        <v>890</v>
      </c>
      <c r="E205" s="1" t="s">
        <v>57</v>
      </c>
      <c r="F205" s="2">
        <v>-16</v>
      </c>
      <c r="G205" s="2">
        <v>40</v>
      </c>
      <c r="H205" s="2">
        <v>33.6</v>
      </c>
      <c r="I205" s="48">
        <v>32</v>
      </c>
    </row>
    <row r="206" spans="1:9" ht="30" customHeight="1">
      <c r="A206" s="47" t="s">
        <v>123</v>
      </c>
      <c r="B206" s="1" t="s">
        <v>124</v>
      </c>
      <c r="C206" s="3">
        <v>43373</v>
      </c>
      <c r="D206" s="2">
        <v>2924</v>
      </c>
      <c r="E206" s="1" t="s">
        <v>47</v>
      </c>
      <c r="F206" s="1" t="s">
        <v>39</v>
      </c>
      <c r="G206" s="2">
        <v>56.1</v>
      </c>
      <c r="H206" s="1" t="s">
        <v>39</v>
      </c>
      <c r="I206" s="49" t="s">
        <v>39</v>
      </c>
    </row>
    <row r="207" spans="1:9" ht="30" customHeight="1">
      <c r="A207" s="47" t="s">
        <v>123</v>
      </c>
      <c r="B207" s="1" t="s">
        <v>124</v>
      </c>
      <c r="C207" s="3">
        <v>43008</v>
      </c>
      <c r="D207" s="2">
        <v>2924</v>
      </c>
      <c r="E207" s="1" t="s">
        <v>47</v>
      </c>
      <c r="F207" s="1" t="s">
        <v>39</v>
      </c>
      <c r="G207" s="2">
        <v>56.1</v>
      </c>
      <c r="H207" s="1" t="s">
        <v>39</v>
      </c>
      <c r="I207" s="49" t="s">
        <v>39</v>
      </c>
    </row>
    <row r="208" spans="1:9" ht="30" customHeight="1">
      <c r="A208" s="47" t="s">
        <v>123</v>
      </c>
      <c r="B208" s="1" t="s">
        <v>124</v>
      </c>
      <c r="C208" s="3">
        <v>42643</v>
      </c>
      <c r="D208" s="2">
        <v>2924</v>
      </c>
      <c r="E208" s="1" t="s">
        <v>47</v>
      </c>
      <c r="F208" s="2">
        <v>-10.3</v>
      </c>
      <c r="G208" s="2">
        <v>83.6</v>
      </c>
      <c r="H208" s="2">
        <v>75</v>
      </c>
      <c r="I208" s="48">
        <v>87.9</v>
      </c>
    </row>
    <row r="209" spans="1:9" ht="30" customHeight="1">
      <c r="A209" s="47" t="s">
        <v>123</v>
      </c>
      <c r="B209" s="1" t="s">
        <v>124</v>
      </c>
      <c r="C209" s="3">
        <v>42277</v>
      </c>
      <c r="D209" s="2">
        <v>2924</v>
      </c>
      <c r="E209" s="1" t="s">
        <v>47</v>
      </c>
      <c r="F209" s="2">
        <v>-19.100000000000001</v>
      </c>
      <c r="G209" s="2">
        <v>80.7</v>
      </c>
      <c r="H209" s="2">
        <v>65.3</v>
      </c>
      <c r="I209" s="48">
        <v>84.7</v>
      </c>
    </row>
    <row r="210" spans="1:9" ht="30" customHeight="1">
      <c r="A210" s="47" t="s">
        <v>125</v>
      </c>
      <c r="B210" s="1" t="s">
        <v>126</v>
      </c>
      <c r="C210" s="3">
        <v>43373</v>
      </c>
      <c r="D210" s="2">
        <v>41191</v>
      </c>
      <c r="E210" s="1" t="s">
        <v>10</v>
      </c>
      <c r="F210" s="2">
        <v>-3.3</v>
      </c>
      <c r="G210" s="2">
        <v>41.6</v>
      </c>
      <c r="H210" s="2">
        <v>40.200000000000003</v>
      </c>
      <c r="I210" s="48">
        <v>41.8</v>
      </c>
    </row>
    <row r="211" spans="1:9" ht="30" customHeight="1">
      <c r="A211" s="47" t="s">
        <v>125</v>
      </c>
      <c r="B211" s="1" t="s">
        <v>126</v>
      </c>
      <c r="C211" s="3">
        <v>43008</v>
      </c>
      <c r="D211" s="2">
        <v>41191</v>
      </c>
      <c r="E211" s="1" t="s">
        <v>10</v>
      </c>
      <c r="F211" s="2">
        <v>35.5</v>
      </c>
      <c r="G211" s="2">
        <v>41.6</v>
      </c>
      <c r="H211" s="2">
        <v>56.3</v>
      </c>
      <c r="I211" s="48">
        <v>56.8</v>
      </c>
    </row>
    <row r="212" spans="1:9" ht="30" customHeight="1">
      <c r="A212" s="47" t="s">
        <v>125</v>
      </c>
      <c r="B212" s="1" t="s">
        <v>126</v>
      </c>
      <c r="C212" s="3">
        <v>42643</v>
      </c>
      <c r="D212" s="2">
        <v>41191</v>
      </c>
      <c r="E212" s="1" t="s">
        <v>10</v>
      </c>
      <c r="F212" s="2">
        <v>26</v>
      </c>
      <c r="G212" s="2">
        <v>41.6</v>
      </c>
      <c r="H212" s="2">
        <v>52.4</v>
      </c>
      <c r="I212" s="48">
        <v>58.1</v>
      </c>
    </row>
    <row r="213" spans="1:9" ht="30" customHeight="1">
      <c r="A213" s="47" t="s">
        <v>125</v>
      </c>
      <c r="B213" s="1" t="s">
        <v>126</v>
      </c>
      <c r="C213" s="3">
        <v>42277</v>
      </c>
      <c r="D213" s="2">
        <v>41191</v>
      </c>
      <c r="E213" s="1" t="s">
        <v>10</v>
      </c>
      <c r="F213" s="2">
        <v>34.799999999999997</v>
      </c>
      <c r="G213" s="2">
        <v>41.6</v>
      </c>
      <c r="H213" s="2">
        <v>56</v>
      </c>
      <c r="I213" s="48">
        <v>64.8</v>
      </c>
    </row>
    <row r="214" spans="1:9" ht="30" customHeight="1">
      <c r="A214" s="47" t="s">
        <v>127</v>
      </c>
      <c r="B214" s="1" t="s">
        <v>128</v>
      </c>
      <c r="C214" s="3">
        <v>43373</v>
      </c>
      <c r="D214" s="2">
        <v>5650</v>
      </c>
      <c r="E214" s="1" t="s">
        <v>87</v>
      </c>
      <c r="F214" s="2">
        <v>93.9</v>
      </c>
      <c r="G214" s="2">
        <v>39.4</v>
      </c>
      <c r="H214" s="2">
        <v>76.400000000000006</v>
      </c>
      <c r="I214" s="48">
        <v>77.900000000000006</v>
      </c>
    </row>
    <row r="215" spans="1:9" ht="30" customHeight="1">
      <c r="A215" s="47" t="s">
        <v>127</v>
      </c>
      <c r="B215" s="1" t="s">
        <v>128</v>
      </c>
      <c r="C215" s="3">
        <v>43008</v>
      </c>
      <c r="D215" s="2">
        <v>5650</v>
      </c>
      <c r="E215" s="1" t="s">
        <v>87</v>
      </c>
      <c r="F215" s="2">
        <v>118.4</v>
      </c>
      <c r="G215" s="2">
        <v>39.4</v>
      </c>
      <c r="H215" s="2">
        <v>86.1</v>
      </c>
      <c r="I215" s="48">
        <v>85.6</v>
      </c>
    </row>
    <row r="216" spans="1:9" ht="30" customHeight="1">
      <c r="A216" s="47" t="s">
        <v>127</v>
      </c>
      <c r="B216" s="1" t="s">
        <v>128</v>
      </c>
      <c r="C216" s="3">
        <v>42643</v>
      </c>
      <c r="D216" s="2">
        <v>5650</v>
      </c>
      <c r="E216" s="1" t="s">
        <v>87</v>
      </c>
      <c r="F216" s="2">
        <v>110.7</v>
      </c>
      <c r="G216" s="2">
        <v>39.4</v>
      </c>
      <c r="H216" s="2">
        <v>83.1</v>
      </c>
      <c r="I216" s="48">
        <v>90.6</v>
      </c>
    </row>
    <row r="217" spans="1:9" ht="30" customHeight="1">
      <c r="A217" s="47" t="s">
        <v>127</v>
      </c>
      <c r="B217" s="1" t="s">
        <v>128</v>
      </c>
      <c r="C217" s="3">
        <v>42277</v>
      </c>
      <c r="D217" s="2">
        <v>5650</v>
      </c>
      <c r="E217" s="1" t="s">
        <v>87</v>
      </c>
      <c r="F217" s="2">
        <v>113.6</v>
      </c>
      <c r="G217" s="2">
        <v>39.4</v>
      </c>
      <c r="H217" s="2">
        <v>84.2</v>
      </c>
      <c r="I217" s="48">
        <v>99</v>
      </c>
    </row>
    <row r="218" spans="1:9" ht="30" customHeight="1">
      <c r="A218" s="47" t="s">
        <v>129</v>
      </c>
      <c r="B218" s="1" t="s">
        <v>130</v>
      </c>
      <c r="C218" s="3">
        <v>43373</v>
      </c>
      <c r="D218" s="2">
        <v>12257</v>
      </c>
      <c r="E218" s="1" t="s">
        <v>52</v>
      </c>
      <c r="F218" s="2">
        <v>3.3</v>
      </c>
      <c r="G218" s="2">
        <v>40</v>
      </c>
      <c r="H218" s="2">
        <v>41.3</v>
      </c>
      <c r="I218" s="48">
        <v>41.1</v>
      </c>
    </row>
    <row r="219" spans="1:9" ht="30" customHeight="1">
      <c r="A219" s="47" t="s">
        <v>129</v>
      </c>
      <c r="B219" s="1" t="s">
        <v>130</v>
      </c>
      <c r="C219" s="3">
        <v>43008</v>
      </c>
      <c r="D219" s="2">
        <v>12257</v>
      </c>
      <c r="E219" s="1" t="s">
        <v>52</v>
      </c>
      <c r="F219" s="2">
        <v>1.8</v>
      </c>
      <c r="G219" s="2">
        <v>40</v>
      </c>
      <c r="H219" s="2">
        <v>40.700000000000003</v>
      </c>
      <c r="I219" s="48">
        <v>40.700000000000003</v>
      </c>
    </row>
    <row r="220" spans="1:9" ht="30" customHeight="1">
      <c r="A220" s="47" t="s">
        <v>129</v>
      </c>
      <c r="B220" s="1" t="s">
        <v>130</v>
      </c>
      <c r="C220" s="3">
        <v>42643</v>
      </c>
      <c r="D220" s="2">
        <v>12257</v>
      </c>
      <c r="E220" s="1" t="s">
        <v>52</v>
      </c>
      <c r="F220" s="2">
        <v>-10.4</v>
      </c>
      <c r="G220" s="2">
        <v>40</v>
      </c>
      <c r="H220" s="2">
        <v>35.799999999999997</v>
      </c>
      <c r="I220" s="48">
        <v>35.799999999999997</v>
      </c>
    </row>
    <row r="221" spans="1:9" ht="30" customHeight="1">
      <c r="A221" s="47" t="s">
        <v>129</v>
      </c>
      <c r="B221" s="1" t="s">
        <v>130</v>
      </c>
      <c r="C221" s="3">
        <v>42277</v>
      </c>
      <c r="D221" s="2">
        <v>12257</v>
      </c>
      <c r="E221" s="1" t="s">
        <v>52</v>
      </c>
      <c r="F221" s="1" t="s">
        <v>39</v>
      </c>
      <c r="G221" s="1" t="s">
        <v>39</v>
      </c>
      <c r="H221" s="1" t="s">
        <v>39</v>
      </c>
      <c r="I221" s="49" t="s">
        <v>39</v>
      </c>
    </row>
    <row r="222" spans="1:9" ht="30" customHeight="1">
      <c r="A222" s="47" t="s">
        <v>131</v>
      </c>
      <c r="B222" s="1" t="s">
        <v>132</v>
      </c>
      <c r="C222" s="3">
        <v>43373</v>
      </c>
      <c r="D222" s="2">
        <v>9025</v>
      </c>
      <c r="E222" s="1" t="s">
        <v>57</v>
      </c>
      <c r="F222" s="2">
        <v>-9.6999999999999993</v>
      </c>
      <c r="G222" s="2">
        <v>40</v>
      </c>
      <c r="H222" s="2">
        <v>36.1</v>
      </c>
      <c r="I222" s="48">
        <v>36.9</v>
      </c>
    </row>
    <row r="223" spans="1:9" ht="30" customHeight="1">
      <c r="A223" s="47" t="s">
        <v>131</v>
      </c>
      <c r="B223" s="1" t="s">
        <v>132</v>
      </c>
      <c r="C223" s="3">
        <v>43008</v>
      </c>
      <c r="D223" s="2">
        <v>9025</v>
      </c>
      <c r="E223" s="1" t="s">
        <v>57</v>
      </c>
      <c r="F223" s="2">
        <v>-3.6</v>
      </c>
      <c r="G223" s="2">
        <v>40</v>
      </c>
      <c r="H223" s="2">
        <v>38.5</v>
      </c>
      <c r="I223" s="48">
        <v>38.9</v>
      </c>
    </row>
    <row r="224" spans="1:9" ht="30" customHeight="1">
      <c r="A224" s="47" t="s">
        <v>131</v>
      </c>
      <c r="B224" s="1" t="s">
        <v>132</v>
      </c>
      <c r="C224" s="3">
        <v>42643</v>
      </c>
      <c r="D224" s="2">
        <v>9025</v>
      </c>
      <c r="E224" s="1" t="s">
        <v>57</v>
      </c>
      <c r="F224" s="2">
        <v>-16.100000000000001</v>
      </c>
      <c r="G224" s="2">
        <v>40</v>
      </c>
      <c r="H224" s="2">
        <v>33.5</v>
      </c>
      <c r="I224" s="48">
        <v>38.4</v>
      </c>
    </row>
    <row r="225" spans="1:9" ht="30" customHeight="1">
      <c r="A225" s="47" t="s">
        <v>131</v>
      </c>
      <c r="B225" s="1" t="s">
        <v>132</v>
      </c>
      <c r="C225" s="3">
        <v>42277</v>
      </c>
      <c r="D225" s="2">
        <v>9025</v>
      </c>
      <c r="E225" s="1" t="s">
        <v>57</v>
      </c>
      <c r="F225" s="1" t="s">
        <v>39</v>
      </c>
      <c r="G225" s="2">
        <v>50.8</v>
      </c>
      <c r="H225" s="1" t="s">
        <v>39</v>
      </c>
      <c r="I225" s="49" t="s">
        <v>39</v>
      </c>
    </row>
    <row r="226" spans="1:9" ht="30" customHeight="1">
      <c r="A226" s="47" t="s">
        <v>133</v>
      </c>
      <c r="B226" s="1" t="s">
        <v>134</v>
      </c>
      <c r="C226" s="3">
        <v>43373</v>
      </c>
      <c r="D226" s="2">
        <v>29486</v>
      </c>
      <c r="E226" s="1" t="s">
        <v>135</v>
      </c>
      <c r="F226" s="2">
        <v>92.9</v>
      </c>
      <c r="G226" s="2">
        <v>35.200000000000003</v>
      </c>
      <c r="H226" s="2">
        <v>67.900000000000006</v>
      </c>
      <c r="I226" s="48">
        <v>68.099999999999994</v>
      </c>
    </row>
    <row r="227" spans="1:9" ht="30" customHeight="1">
      <c r="A227" s="47" t="s">
        <v>133</v>
      </c>
      <c r="B227" s="1" t="s">
        <v>134</v>
      </c>
      <c r="C227" s="3">
        <v>43008</v>
      </c>
      <c r="D227" s="2">
        <v>29486</v>
      </c>
      <c r="E227" s="1" t="s">
        <v>135</v>
      </c>
      <c r="F227" s="2">
        <v>100.6</v>
      </c>
      <c r="G227" s="2">
        <v>35.200000000000003</v>
      </c>
      <c r="H227" s="2">
        <v>70.7</v>
      </c>
      <c r="I227" s="48">
        <v>69.900000000000006</v>
      </c>
    </row>
    <row r="228" spans="1:9" ht="30" customHeight="1">
      <c r="A228" s="47" t="s">
        <v>133</v>
      </c>
      <c r="B228" s="1" t="s">
        <v>134</v>
      </c>
      <c r="C228" s="3">
        <v>42643</v>
      </c>
      <c r="D228" s="2">
        <v>29486</v>
      </c>
      <c r="E228" s="1" t="s">
        <v>135</v>
      </c>
      <c r="F228" s="2">
        <v>94</v>
      </c>
      <c r="G228" s="2">
        <v>34.9</v>
      </c>
      <c r="H228" s="2">
        <v>67.8</v>
      </c>
      <c r="I228" s="48">
        <v>75.5</v>
      </c>
    </row>
    <row r="229" spans="1:9" ht="30" customHeight="1">
      <c r="A229" s="47" t="s">
        <v>133</v>
      </c>
      <c r="B229" s="1" t="s">
        <v>134</v>
      </c>
      <c r="C229" s="3">
        <v>42277</v>
      </c>
      <c r="D229" s="2">
        <v>29486</v>
      </c>
      <c r="E229" s="1" t="s">
        <v>135</v>
      </c>
      <c r="F229" s="1" t="s">
        <v>39</v>
      </c>
      <c r="G229" s="2">
        <v>101.2</v>
      </c>
      <c r="H229" s="1" t="s">
        <v>39</v>
      </c>
      <c r="I229" s="49" t="s">
        <v>39</v>
      </c>
    </row>
    <row r="230" spans="1:9" ht="30" customHeight="1">
      <c r="A230" s="47" t="s">
        <v>136</v>
      </c>
      <c r="B230" s="1" t="s">
        <v>137</v>
      </c>
      <c r="C230" s="3">
        <v>43373</v>
      </c>
      <c r="D230" s="2">
        <v>1361</v>
      </c>
      <c r="E230" s="1" t="s">
        <v>138</v>
      </c>
      <c r="F230" s="2">
        <v>-28.3</v>
      </c>
      <c r="G230" s="2">
        <v>44.6</v>
      </c>
      <c r="H230" s="2">
        <v>32</v>
      </c>
      <c r="I230" s="48">
        <v>32</v>
      </c>
    </row>
    <row r="231" spans="1:9" ht="30" customHeight="1">
      <c r="A231" s="47" t="s">
        <v>136</v>
      </c>
      <c r="B231" s="1" t="s">
        <v>137</v>
      </c>
      <c r="C231" s="3">
        <v>43008</v>
      </c>
      <c r="D231" s="2">
        <v>1361</v>
      </c>
      <c r="E231" s="1" t="s">
        <v>138</v>
      </c>
      <c r="F231" s="2">
        <v>-17.899999999999999</v>
      </c>
      <c r="G231" s="2">
        <v>44.6</v>
      </c>
      <c r="H231" s="2">
        <v>36.6</v>
      </c>
      <c r="I231" s="48">
        <v>36.6</v>
      </c>
    </row>
    <row r="232" spans="1:9" ht="30" customHeight="1">
      <c r="A232" s="47" t="s">
        <v>136</v>
      </c>
      <c r="B232" s="1" t="s">
        <v>137</v>
      </c>
      <c r="C232" s="3">
        <v>42643</v>
      </c>
      <c r="D232" s="2">
        <v>1361</v>
      </c>
      <c r="E232" s="1" t="s">
        <v>138</v>
      </c>
      <c r="F232" s="2">
        <v>-11</v>
      </c>
      <c r="G232" s="2">
        <v>44.6</v>
      </c>
      <c r="H232" s="2">
        <v>39.700000000000003</v>
      </c>
      <c r="I232" s="48">
        <v>39.700000000000003</v>
      </c>
    </row>
    <row r="233" spans="1:9" ht="30" customHeight="1">
      <c r="A233" s="47" t="s">
        <v>136</v>
      </c>
      <c r="B233" s="1" t="s">
        <v>137</v>
      </c>
      <c r="C233" s="3">
        <v>42277</v>
      </c>
      <c r="D233" s="2">
        <v>1361</v>
      </c>
      <c r="E233" s="1" t="s">
        <v>138</v>
      </c>
      <c r="F233" s="1" t="s">
        <v>39</v>
      </c>
      <c r="G233" s="1" t="s">
        <v>39</v>
      </c>
      <c r="H233" s="1" t="s">
        <v>39</v>
      </c>
      <c r="I233" s="49" t="s">
        <v>39</v>
      </c>
    </row>
    <row r="234" spans="1:9" ht="30" customHeight="1">
      <c r="A234" s="47" t="s">
        <v>139</v>
      </c>
      <c r="B234" s="1" t="s">
        <v>140</v>
      </c>
      <c r="C234" s="3">
        <v>43373</v>
      </c>
      <c r="D234" s="2">
        <v>16000</v>
      </c>
      <c r="E234" s="1" t="s">
        <v>87</v>
      </c>
      <c r="F234" s="2">
        <v>-86.2</v>
      </c>
      <c r="G234" s="2">
        <v>34.6</v>
      </c>
      <c r="H234" s="2">
        <v>4.8</v>
      </c>
      <c r="I234" s="48">
        <v>4.8</v>
      </c>
    </row>
    <row r="235" spans="1:9" ht="30" customHeight="1">
      <c r="A235" s="47" t="s">
        <v>139</v>
      </c>
      <c r="B235" s="1" t="s">
        <v>140</v>
      </c>
      <c r="C235" s="3">
        <v>43008</v>
      </c>
      <c r="D235" s="2">
        <v>16000</v>
      </c>
      <c r="E235" s="1" t="s">
        <v>87</v>
      </c>
      <c r="F235" s="2">
        <v>-56.1</v>
      </c>
      <c r="G235" s="2">
        <v>34.6</v>
      </c>
      <c r="H235" s="2">
        <v>15.2</v>
      </c>
      <c r="I235" s="48">
        <v>15.3</v>
      </c>
    </row>
    <row r="236" spans="1:9" ht="30" customHeight="1">
      <c r="A236" s="47" t="s">
        <v>139</v>
      </c>
      <c r="B236" s="1" t="s">
        <v>140</v>
      </c>
      <c r="C236" s="3">
        <v>42643</v>
      </c>
      <c r="D236" s="2">
        <v>16000</v>
      </c>
      <c r="E236" s="1" t="s">
        <v>87</v>
      </c>
      <c r="F236" s="2">
        <v>-51.7</v>
      </c>
      <c r="G236" s="2">
        <v>34.6</v>
      </c>
      <c r="H236" s="2">
        <v>16.7</v>
      </c>
      <c r="I236" s="48">
        <v>17.399999999999999</v>
      </c>
    </row>
    <row r="237" spans="1:9" ht="30" customHeight="1">
      <c r="A237" s="47" t="s">
        <v>139</v>
      </c>
      <c r="B237" s="1" t="s">
        <v>140</v>
      </c>
      <c r="C237" s="3">
        <v>42277</v>
      </c>
      <c r="D237" s="2">
        <v>16000</v>
      </c>
      <c r="E237" s="1" t="s">
        <v>87</v>
      </c>
      <c r="F237" s="2">
        <v>-61.9</v>
      </c>
      <c r="G237" s="2">
        <v>34.6</v>
      </c>
      <c r="H237" s="2">
        <v>13.2</v>
      </c>
      <c r="I237" s="48">
        <v>15</v>
      </c>
    </row>
    <row r="238" spans="1:9" ht="30" customHeight="1">
      <c r="A238" s="47" t="s">
        <v>141</v>
      </c>
      <c r="B238" s="1" t="s">
        <v>142</v>
      </c>
      <c r="C238" s="3">
        <v>43373</v>
      </c>
      <c r="D238" s="2">
        <v>3210</v>
      </c>
      <c r="E238" s="1" t="s">
        <v>87</v>
      </c>
      <c r="F238" s="1" t="s">
        <v>39</v>
      </c>
      <c r="G238" s="2">
        <v>40.1</v>
      </c>
      <c r="H238" s="1" t="s">
        <v>39</v>
      </c>
      <c r="I238" s="49" t="s">
        <v>39</v>
      </c>
    </row>
    <row r="239" spans="1:9" ht="30" customHeight="1">
      <c r="A239" s="47" t="s">
        <v>141</v>
      </c>
      <c r="B239" s="1" t="s">
        <v>142</v>
      </c>
      <c r="C239" s="3">
        <v>43008</v>
      </c>
      <c r="D239" s="2">
        <v>3210</v>
      </c>
      <c r="E239" s="1" t="s">
        <v>87</v>
      </c>
      <c r="F239" s="2">
        <v>61.7</v>
      </c>
      <c r="G239" s="2">
        <v>52.8</v>
      </c>
      <c r="H239" s="2">
        <v>85.4</v>
      </c>
      <c r="I239" s="48">
        <v>86.3</v>
      </c>
    </row>
    <row r="240" spans="1:9" ht="30" customHeight="1">
      <c r="A240" s="47" t="s">
        <v>141</v>
      </c>
      <c r="B240" s="1" t="s">
        <v>142</v>
      </c>
      <c r="C240" s="3">
        <v>42643</v>
      </c>
      <c r="D240" s="2">
        <v>3210</v>
      </c>
      <c r="E240" s="1" t="s">
        <v>87</v>
      </c>
      <c r="F240" s="2">
        <v>38.799999999999997</v>
      </c>
      <c r="G240" s="2">
        <v>53.9</v>
      </c>
      <c r="H240" s="2">
        <v>74.8</v>
      </c>
      <c r="I240" s="48">
        <v>81.7</v>
      </c>
    </row>
    <row r="241" spans="1:9" ht="30" customHeight="1">
      <c r="A241" s="47" t="s">
        <v>141</v>
      </c>
      <c r="B241" s="1" t="s">
        <v>142</v>
      </c>
      <c r="C241" s="3">
        <v>42277</v>
      </c>
      <c r="D241" s="2">
        <v>3210</v>
      </c>
      <c r="E241" s="1" t="s">
        <v>87</v>
      </c>
      <c r="F241" s="2">
        <v>39.5</v>
      </c>
      <c r="G241" s="2">
        <v>51.7</v>
      </c>
      <c r="H241" s="2">
        <v>72.2</v>
      </c>
      <c r="I241" s="48">
        <v>78.5</v>
      </c>
    </row>
    <row r="242" spans="1:9" ht="30" customHeight="1">
      <c r="A242" s="47" t="s">
        <v>143</v>
      </c>
      <c r="B242" s="1" t="s">
        <v>144</v>
      </c>
      <c r="C242" s="3">
        <v>43373</v>
      </c>
      <c r="D242" s="2">
        <v>895</v>
      </c>
      <c r="E242" s="1" t="s">
        <v>138</v>
      </c>
      <c r="F242" s="1" t="s">
        <v>39</v>
      </c>
      <c r="G242" s="2">
        <v>63.5</v>
      </c>
      <c r="H242" s="1" t="s">
        <v>39</v>
      </c>
      <c r="I242" s="49" t="s">
        <v>39</v>
      </c>
    </row>
    <row r="243" spans="1:9" ht="30" customHeight="1">
      <c r="A243" s="47" t="s">
        <v>143</v>
      </c>
      <c r="B243" s="1" t="s">
        <v>144</v>
      </c>
      <c r="C243" s="3">
        <v>43008</v>
      </c>
      <c r="D243" s="2">
        <v>895</v>
      </c>
      <c r="E243" s="1" t="s">
        <v>138</v>
      </c>
      <c r="F243" s="1" t="s">
        <v>39</v>
      </c>
      <c r="G243" s="2">
        <v>63.5</v>
      </c>
      <c r="H243" s="1" t="s">
        <v>39</v>
      </c>
      <c r="I243" s="49" t="s">
        <v>39</v>
      </c>
    </row>
    <row r="244" spans="1:9" ht="30" customHeight="1">
      <c r="A244" s="47" t="s">
        <v>143</v>
      </c>
      <c r="B244" s="1" t="s">
        <v>144</v>
      </c>
      <c r="C244" s="3">
        <v>42643</v>
      </c>
      <c r="D244" s="2">
        <v>895</v>
      </c>
      <c r="E244" s="1" t="s">
        <v>138</v>
      </c>
      <c r="F244" s="1" t="s">
        <v>39</v>
      </c>
      <c r="G244" s="2">
        <v>63.5</v>
      </c>
      <c r="H244" s="1" t="s">
        <v>39</v>
      </c>
      <c r="I244" s="49" t="s">
        <v>39</v>
      </c>
    </row>
    <row r="245" spans="1:9" ht="30" customHeight="1">
      <c r="A245" s="47" t="s">
        <v>143</v>
      </c>
      <c r="B245" s="1" t="s">
        <v>144</v>
      </c>
      <c r="C245" s="3">
        <v>42277</v>
      </c>
      <c r="D245" s="2">
        <v>895</v>
      </c>
      <c r="E245" s="1" t="s">
        <v>138</v>
      </c>
      <c r="F245" s="1" t="s">
        <v>39</v>
      </c>
      <c r="G245" s="2">
        <v>63.5</v>
      </c>
      <c r="H245" s="1" t="s">
        <v>39</v>
      </c>
      <c r="I245" s="49" t="s">
        <v>39</v>
      </c>
    </row>
    <row r="246" spans="1:9" ht="30" customHeight="1">
      <c r="A246" s="47" t="s">
        <v>145</v>
      </c>
      <c r="B246" s="1" t="s">
        <v>146</v>
      </c>
      <c r="C246" s="3">
        <v>43373</v>
      </c>
      <c r="D246" s="2">
        <v>1224</v>
      </c>
      <c r="E246" s="1" t="s">
        <v>138</v>
      </c>
      <c r="F246" s="2">
        <v>-74.7</v>
      </c>
      <c r="G246" s="2">
        <v>118.9</v>
      </c>
      <c r="H246" s="2">
        <v>30.1</v>
      </c>
      <c r="I246" s="48">
        <v>30.7</v>
      </c>
    </row>
    <row r="247" spans="1:9" ht="30" customHeight="1">
      <c r="A247" s="47" t="s">
        <v>145</v>
      </c>
      <c r="B247" s="1" t="s">
        <v>146</v>
      </c>
      <c r="C247" s="3">
        <v>43008</v>
      </c>
      <c r="D247" s="2">
        <v>1224</v>
      </c>
      <c r="E247" s="1" t="s">
        <v>138</v>
      </c>
      <c r="F247" s="2">
        <v>-73.099999999999994</v>
      </c>
      <c r="G247" s="2">
        <v>118.9</v>
      </c>
      <c r="H247" s="2">
        <v>32</v>
      </c>
      <c r="I247" s="48">
        <v>30.3</v>
      </c>
    </row>
    <row r="248" spans="1:9" ht="30" customHeight="1">
      <c r="A248" s="47" t="s">
        <v>145</v>
      </c>
      <c r="B248" s="1" t="s">
        <v>146</v>
      </c>
      <c r="C248" s="3">
        <v>42643</v>
      </c>
      <c r="D248" s="2">
        <v>1224</v>
      </c>
      <c r="E248" s="1" t="s">
        <v>138</v>
      </c>
      <c r="F248" s="2">
        <v>-80.3</v>
      </c>
      <c r="G248" s="2">
        <v>118.9</v>
      </c>
      <c r="H248" s="2">
        <v>23.4</v>
      </c>
      <c r="I248" s="48">
        <v>30.6</v>
      </c>
    </row>
    <row r="249" spans="1:9" ht="30" customHeight="1">
      <c r="A249" s="53" t="s">
        <v>145</v>
      </c>
      <c r="B249" s="54" t="s">
        <v>146</v>
      </c>
      <c r="C249" s="55">
        <v>42277</v>
      </c>
      <c r="D249" s="56">
        <v>1224</v>
      </c>
      <c r="E249" s="54" t="s">
        <v>138</v>
      </c>
      <c r="F249" s="56">
        <v>-77.900000000000006</v>
      </c>
      <c r="G249" s="56">
        <v>118.9</v>
      </c>
      <c r="H249" s="56">
        <v>26.3</v>
      </c>
      <c r="I249" s="57">
        <v>34.5</v>
      </c>
    </row>
  </sheetData>
  <printOptions horizontalCentered="1"/>
  <pageMargins left="0.7" right="0.7" top="0.75" bottom="0.75" header="0.3" footer="0.3"/>
  <pageSetup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249"/>
  <sheetViews>
    <sheetView topLeftCell="A70" workbookViewId="0">
      <selection activeCell="G134" sqref="G134"/>
    </sheetView>
  </sheetViews>
  <sheetFormatPr baseColWidth="10" defaultColWidth="8.83203125" defaultRowHeight="14" x14ac:dyDescent="0"/>
  <cols>
    <col min="1" max="1" width="8" bestFit="1" customWidth="1"/>
    <col min="2" max="2" width="35.6640625" customWidth="1"/>
    <col min="3" max="3" width="12.83203125" bestFit="1" customWidth="1"/>
    <col min="4" max="4" width="14.33203125" customWidth="1"/>
    <col min="5" max="5" width="23.83203125" customWidth="1"/>
    <col min="6" max="6" width="24.1640625" customWidth="1"/>
    <col min="7" max="7" width="21.83203125" customWidth="1"/>
    <col min="8" max="8" width="21" customWidth="1"/>
    <col min="9" max="9" width="19.1640625" customWidth="1"/>
  </cols>
  <sheetData>
    <row r="1" spans="1:9" ht="24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173</v>
      </c>
    </row>
    <row r="2" spans="1:9">
      <c r="A2" s="1" t="s">
        <v>118</v>
      </c>
      <c r="B2" s="1" t="s">
        <v>119</v>
      </c>
      <c r="C2" s="3">
        <v>43100</v>
      </c>
      <c r="D2" s="2">
        <v>1000</v>
      </c>
      <c r="E2" s="1" t="s">
        <v>120</v>
      </c>
      <c r="F2" s="2">
        <v>895</v>
      </c>
      <c r="G2" s="2">
        <v>27.1</v>
      </c>
      <c r="H2" s="2">
        <v>269.7</v>
      </c>
      <c r="I2" s="2">
        <v>269.7</v>
      </c>
    </row>
    <row r="3" spans="1:9" hidden="1">
      <c r="A3" s="1" t="s">
        <v>118</v>
      </c>
      <c r="B3" s="1" t="s">
        <v>119</v>
      </c>
      <c r="C3" s="3">
        <v>42735</v>
      </c>
      <c r="D3" s="2">
        <v>1000</v>
      </c>
      <c r="E3" s="1" t="s">
        <v>120</v>
      </c>
      <c r="F3" s="2">
        <v>778</v>
      </c>
      <c r="G3" s="2">
        <v>27.1</v>
      </c>
      <c r="H3" s="2">
        <v>238</v>
      </c>
      <c r="I3" s="2">
        <v>238</v>
      </c>
    </row>
    <row r="4" spans="1:9" hidden="1">
      <c r="A4" s="1" t="s">
        <v>118</v>
      </c>
      <c r="B4" s="1" t="s">
        <v>119</v>
      </c>
      <c r="C4" s="3">
        <v>42369</v>
      </c>
      <c r="D4" s="2">
        <v>1000</v>
      </c>
      <c r="E4" s="1" t="s">
        <v>120</v>
      </c>
      <c r="F4" s="2">
        <v>719.1</v>
      </c>
      <c r="G4" s="2">
        <v>27.1</v>
      </c>
      <c r="H4" s="2">
        <v>222</v>
      </c>
      <c r="I4" s="2">
        <v>222</v>
      </c>
    </row>
    <row r="5" spans="1:9" hidden="1">
      <c r="A5" s="1" t="s">
        <v>118</v>
      </c>
      <c r="B5" s="1" t="s">
        <v>119</v>
      </c>
      <c r="C5" s="3">
        <v>42004</v>
      </c>
      <c r="D5" s="2">
        <v>1000</v>
      </c>
      <c r="E5" s="1" t="s">
        <v>120</v>
      </c>
      <c r="F5" s="2">
        <v>699.6</v>
      </c>
      <c r="G5" s="2">
        <v>27.1</v>
      </c>
      <c r="H5" s="2">
        <v>216.7</v>
      </c>
      <c r="I5" s="2">
        <v>216.7</v>
      </c>
    </row>
    <row r="6" spans="1:9">
      <c r="A6" s="1" t="s">
        <v>133</v>
      </c>
      <c r="B6" s="1" t="s">
        <v>134</v>
      </c>
      <c r="C6" s="3">
        <v>43100</v>
      </c>
      <c r="D6" s="2">
        <v>29486</v>
      </c>
      <c r="E6" s="1" t="s">
        <v>135</v>
      </c>
      <c r="F6" s="2">
        <v>40.9</v>
      </c>
      <c r="G6" s="2">
        <v>50</v>
      </c>
      <c r="H6" s="2">
        <v>70.400000000000006</v>
      </c>
      <c r="I6" s="2">
        <v>68.599999999999994</v>
      </c>
    </row>
    <row r="7" spans="1:9" hidden="1">
      <c r="A7" s="1" t="s">
        <v>133</v>
      </c>
      <c r="B7" s="1" t="s">
        <v>134</v>
      </c>
      <c r="C7" s="3">
        <v>42735</v>
      </c>
      <c r="D7" s="2">
        <v>29486</v>
      </c>
      <c r="E7" s="1" t="s">
        <v>135</v>
      </c>
      <c r="F7" s="2">
        <v>42.9</v>
      </c>
      <c r="G7" s="2">
        <v>47.8</v>
      </c>
      <c r="H7" s="2">
        <v>68.400000000000006</v>
      </c>
      <c r="I7" s="2">
        <v>75.5</v>
      </c>
    </row>
    <row r="8" spans="1:9" hidden="1">
      <c r="A8" s="1" t="s">
        <v>133</v>
      </c>
      <c r="B8" s="1" t="s">
        <v>134</v>
      </c>
      <c r="C8" s="3">
        <v>42369</v>
      </c>
      <c r="D8" s="2">
        <v>29486</v>
      </c>
      <c r="E8" s="1" t="s">
        <v>135</v>
      </c>
      <c r="F8" s="1" t="s">
        <v>39</v>
      </c>
      <c r="G8" s="2">
        <v>93.2</v>
      </c>
      <c r="H8" s="1" t="s">
        <v>39</v>
      </c>
      <c r="I8" s="1" t="s">
        <v>39</v>
      </c>
    </row>
    <row r="9" spans="1:9" hidden="1">
      <c r="A9" s="1" t="s">
        <v>133</v>
      </c>
      <c r="B9" s="1" t="s">
        <v>134</v>
      </c>
      <c r="C9" s="3">
        <v>42004</v>
      </c>
      <c r="D9" s="2">
        <v>29486</v>
      </c>
      <c r="E9" s="1" t="s">
        <v>135</v>
      </c>
      <c r="F9" s="1" t="s">
        <v>39</v>
      </c>
      <c r="G9" s="2">
        <v>93.2</v>
      </c>
      <c r="H9" s="1" t="s">
        <v>39</v>
      </c>
      <c r="I9" s="1" t="s">
        <v>39</v>
      </c>
    </row>
    <row r="10" spans="1:9">
      <c r="A10" s="1" t="s">
        <v>68</v>
      </c>
      <c r="B10" s="1" t="s">
        <v>69</v>
      </c>
      <c r="C10" s="3">
        <v>43100</v>
      </c>
      <c r="D10" s="2">
        <v>1760</v>
      </c>
      <c r="E10" s="1" t="s">
        <v>10</v>
      </c>
      <c r="F10" s="2">
        <v>-33.200000000000003</v>
      </c>
      <c r="G10" s="2">
        <v>47.1</v>
      </c>
      <c r="H10" s="2">
        <v>31.5</v>
      </c>
      <c r="I10" s="2">
        <v>31.5</v>
      </c>
    </row>
    <row r="11" spans="1:9" hidden="1">
      <c r="A11" s="1" t="s">
        <v>68</v>
      </c>
      <c r="B11" s="1" t="s">
        <v>69</v>
      </c>
      <c r="C11" s="3">
        <v>42735</v>
      </c>
      <c r="D11" s="2">
        <v>1760</v>
      </c>
      <c r="E11" s="1" t="s">
        <v>10</v>
      </c>
      <c r="F11" s="2">
        <v>-39</v>
      </c>
      <c r="G11" s="2">
        <v>47.1</v>
      </c>
      <c r="H11" s="2">
        <v>28.8</v>
      </c>
      <c r="I11" s="2">
        <v>29.5</v>
      </c>
    </row>
    <row r="12" spans="1:9" hidden="1">
      <c r="A12" s="1" t="s">
        <v>68</v>
      </c>
      <c r="B12" s="1" t="s">
        <v>69</v>
      </c>
      <c r="C12" s="3">
        <v>42369</v>
      </c>
      <c r="D12" s="2">
        <v>1760</v>
      </c>
      <c r="E12" s="1" t="s">
        <v>10</v>
      </c>
      <c r="F12" s="2">
        <v>-45.2</v>
      </c>
      <c r="G12" s="2">
        <v>47.1</v>
      </c>
      <c r="H12" s="2">
        <v>25.8</v>
      </c>
      <c r="I12" s="2">
        <v>27.2</v>
      </c>
    </row>
    <row r="13" spans="1:9" hidden="1">
      <c r="A13" s="1" t="s">
        <v>68</v>
      </c>
      <c r="B13" s="1" t="s">
        <v>69</v>
      </c>
      <c r="C13" s="3">
        <v>42004</v>
      </c>
      <c r="D13" s="2">
        <v>1760</v>
      </c>
      <c r="E13" s="1" t="s">
        <v>10</v>
      </c>
      <c r="F13" s="2">
        <v>-42.4</v>
      </c>
      <c r="G13" s="2">
        <v>47.1</v>
      </c>
      <c r="H13" s="2">
        <v>27.1</v>
      </c>
      <c r="I13" s="2">
        <v>28.7</v>
      </c>
    </row>
    <row r="14" spans="1:9">
      <c r="A14" s="1" t="s">
        <v>40</v>
      </c>
      <c r="B14" s="1" t="s">
        <v>41</v>
      </c>
      <c r="C14" s="3">
        <v>43100</v>
      </c>
      <c r="D14" s="2">
        <v>26219</v>
      </c>
      <c r="E14" s="1" t="s">
        <v>42</v>
      </c>
      <c r="F14" s="2">
        <v>291.8</v>
      </c>
      <c r="G14" s="2">
        <v>55.4</v>
      </c>
      <c r="H14" s="2">
        <v>217</v>
      </c>
      <c r="I14" s="2">
        <v>216.6</v>
      </c>
    </row>
    <row r="15" spans="1:9" hidden="1">
      <c r="A15" s="1" t="s">
        <v>40</v>
      </c>
      <c r="B15" s="1" t="s">
        <v>41</v>
      </c>
      <c r="C15" s="3">
        <v>42735</v>
      </c>
      <c r="D15" s="2">
        <v>26219</v>
      </c>
      <c r="E15" s="1" t="s">
        <v>42</v>
      </c>
      <c r="F15" s="2">
        <v>300.89999999999998</v>
      </c>
      <c r="G15" s="2">
        <v>55.2</v>
      </c>
      <c r="H15" s="2">
        <v>221.2</v>
      </c>
      <c r="I15" s="2">
        <v>230.2</v>
      </c>
    </row>
    <row r="16" spans="1:9" hidden="1">
      <c r="A16" s="1" t="s">
        <v>40</v>
      </c>
      <c r="B16" s="1" t="s">
        <v>41</v>
      </c>
      <c r="C16" s="3">
        <v>42369</v>
      </c>
      <c r="D16" s="2">
        <v>26219</v>
      </c>
      <c r="E16" s="1" t="s">
        <v>42</v>
      </c>
      <c r="F16" s="2">
        <v>314.10000000000002</v>
      </c>
      <c r="G16" s="2">
        <v>57.9</v>
      </c>
      <c r="H16" s="2">
        <v>239.6</v>
      </c>
      <c r="I16" s="2">
        <v>252.6</v>
      </c>
    </row>
    <row r="17" spans="1:9" hidden="1">
      <c r="A17" s="1" t="s">
        <v>40</v>
      </c>
      <c r="B17" s="1" t="s">
        <v>41</v>
      </c>
      <c r="C17" s="3">
        <v>42004</v>
      </c>
      <c r="D17" s="2">
        <v>26219</v>
      </c>
      <c r="E17" s="1" t="s">
        <v>42</v>
      </c>
      <c r="F17" s="2">
        <v>321.8</v>
      </c>
      <c r="G17" s="2">
        <v>61.4</v>
      </c>
      <c r="H17" s="2">
        <v>259.10000000000002</v>
      </c>
      <c r="I17" s="2">
        <v>268.39999999999998</v>
      </c>
    </row>
    <row r="18" spans="1:9">
      <c r="A18" s="1" t="s">
        <v>55</v>
      </c>
      <c r="B18" s="1" t="s">
        <v>56</v>
      </c>
      <c r="C18" s="3">
        <v>43100</v>
      </c>
      <c r="D18" s="2">
        <v>2250</v>
      </c>
      <c r="E18" s="1" t="s">
        <v>57</v>
      </c>
      <c r="F18" s="1" t="s">
        <v>39</v>
      </c>
      <c r="G18" s="2">
        <v>41.2</v>
      </c>
      <c r="H18" s="1" t="s">
        <v>39</v>
      </c>
      <c r="I18" s="1" t="s">
        <v>39</v>
      </c>
    </row>
    <row r="19" spans="1:9" hidden="1">
      <c r="A19" s="1" t="s">
        <v>55</v>
      </c>
      <c r="B19" s="1" t="s">
        <v>56</v>
      </c>
      <c r="C19" s="3">
        <v>42735</v>
      </c>
      <c r="D19" s="2">
        <v>2250</v>
      </c>
      <c r="E19" s="1" t="s">
        <v>57</v>
      </c>
      <c r="F19" s="1" t="s">
        <v>39</v>
      </c>
      <c r="G19" s="2">
        <v>41.2</v>
      </c>
      <c r="H19" s="1" t="s">
        <v>39</v>
      </c>
      <c r="I19" s="1" t="s">
        <v>39</v>
      </c>
    </row>
    <row r="20" spans="1:9" hidden="1">
      <c r="A20" s="1" t="s">
        <v>55</v>
      </c>
      <c r="B20" s="1" t="s">
        <v>56</v>
      </c>
      <c r="C20" s="3">
        <v>42369</v>
      </c>
      <c r="D20" s="2">
        <v>2250</v>
      </c>
      <c r="E20" s="1" t="s">
        <v>57</v>
      </c>
      <c r="F20" s="1" t="s">
        <v>39</v>
      </c>
      <c r="G20" s="2">
        <v>41.2</v>
      </c>
      <c r="H20" s="1" t="s">
        <v>39</v>
      </c>
      <c r="I20" s="1" t="s">
        <v>39</v>
      </c>
    </row>
    <row r="21" spans="1:9" hidden="1">
      <c r="A21" s="1" t="s">
        <v>55</v>
      </c>
      <c r="B21" s="1" t="s">
        <v>56</v>
      </c>
      <c r="C21" s="3">
        <v>42004</v>
      </c>
      <c r="D21" s="2">
        <v>2250</v>
      </c>
      <c r="E21" s="1" t="s">
        <v>57</v>
      </c>
      <c r="F21" s="1" t="s">
        <v>39</v>
      </c>
      <c r="G21" s="2">
        <v>41.2</v>
      </c>
      <c r="H21" s="1" t="s">
        <v>39</v>
      </c>
      <c r="I21" s="1" t="s">
        <v>39</v>
      </c>
    </row>
    <row r="22" spans="1:9">
      <c r="A22" s="1" t="s">
        <v>90</v>
      </c>
      <c r="B22" s="1" t="s">
        <v>91</v>
      </c>
      <c r="C22" s="3">
        <v>43100</v>
      </c>
      <c r="D22" s="2">
        <v>427</v>
      </c>
      <c r="E22" s="1" t="s">
        <v>15</v>
      </c>
      <c r="F22" s="1" t="s">
        <v>39</v>
      </c>
      <c r="G22" s="2">
        <v>59.6</v>
      </c>
      <c r="H22" s="1" t="s">
        <v>39</v>
      </c>
      <c r="I22" s="1" t="s">
        <v>39</v>
      </c>
    </row>
    <row r="23" spans="1:9" hidden="1">
      <c r="A23" s="1" t="s">
        <v>90</v>
      </c>
      <c r="B23" s="1" t="s">
        <v>91</v>
      </c>
      <c r="C23" s="3">
        <v>42735</v>
      </c>
      <c r="D23" s="2">
        <v>427</v>
      </c>
      <c r="E23" s="1" t="s">
        <v>15</v>
      </c>
      <c r="F23" s="1" t="s">
        <v>39</v>
      </c>
      <c r="G23" s="2">
        <v>59.6</v>
      </c>
      <c r="H23" s="1" t="s">
        <v>39</v>
      </c>
      <c r="I23" s="1" t="s">
        <v>39</v>
      </c>
    </row>
    <row r="24" spans="1:9" hidden="1">
      <c r="A24" s="1" t="s">
        <v>90</v>
      </c>
      <c r="B24" s="1" t="s">
        <v>91</v>
      </c>
      <c r="C24" s="3">
        <v>42369</v>
      </c>
      <c r="D24" s="2">
        <v>427</v>
      </c>
      <c r="E24" s="1" t="s">
        <v>15</v>
      </c>
      <c r="F24" s="1" t="s">
        <v>39</v>
      </c>
      <c r="G24" s="2">
        <v>59.6</v>
      </c>
      <c r="H24" s="1" t="s">
        <v>39</v>
      </c>
      <c r="I24" s="1" t="s">
        <v>39</v>
      </c>
    </row>
    <row r="25" spans="1:9" hidden="1">
      <c r="A25" s="1" t="s">
        <v>90</v>
      </c>
      <c r="B25" s="1" t="s">
        <v>91</v>
      </c>
      <c r="C25" s="3">
        <v>42004</v>
      </c>
      <c r="D25" s="2">
        <v>427</v>
      </c>
      <c r="E25" s="1" t="s">
        <v>15</v>
      </c>
      <c r="F25" s="1" t="s">
        <v>39</v>
      </c>
      <c r="G25" s="2">
        <v>59.6</v>
      </c>
      <c r="H25" s="1" t="s">
        <v>39</v>
      </c>
      <c r="I25" s="1" t="s">
        <v>39</v>
      </c>
    </row>
    <row r="26" spans="1:9">
      <c r="A26" s="1" t="s">
        <v>53</v>
      </c>
      <c r="B26" s="1" t="s">
        <v>54</v>
      </c>
      <c r="C26" s="3">
        <v>43100</v>
      </c>
      <c r="D26" s="2">
        <v>2500</v>
      </c>
      <c r="E26" s="1" t="s">
        <v>15</v>
      </c>
      <c r="F26" s="1" t="s">
        <v>39</v>
      </c>
      <c r="G26" s="2">
        <v>59.6</v>
      </c>
      <c r="H26" s="1" t="s">
        <v>39</v>
      </c>
      <c r="I26" s="1" t="s">
        <v>39</v>
      </c>
    </row>
    <row r="27" spans="1:9" hidden="1">
      <c r="A27" s="1" t="s">
        <v>53</v>
      </c>
      <c r="B27" s="1" t="s">
        <v>54</v>
      </c>
      <c r="C27" s="3">
        <v>42735</v>
      </c>
      <c r="D27" s="2">
        <v>2500</v>
      </c>
      <c r="E27" s="1" t="s">
        <v>15</v>
      </c>
      <c r="F27" s="1" t="s">
        <v>39</v>
      </c>
      <c r="G27" s="2">
        <v>59.6</v>
      </c>
      <c r="H27" s="1" t="s">
        <v>39</v>
      </c>
      <c r="I27" s="1" t="s">
        <v>39</v>
      </c>
    </row>
    <row r="28" spans="1:9" hidden="1">
      <c r="A28" s="1" t="s">
        <v>53</v>
      </c>
      <c r="B28" s="1" t="s">
        <v>54</v>
      </c>
      <c r="C28" s="3">
        <v>42369</v>
      </c>
      <c r="D28" s="2">
        <v>2500</v>
      </c>
      <c r="E28" s="1" t="s">
        <v>15</v>
      </c>
      <c r="F28" s="1" t="s">
        <v>39</v>
      </c>
      <c r="G28" s="2">
        <v>59.6</v>
      </c>
      <c r="H28" s="1" t="s">
        <v>39</v>
      </c>
      <c r="I28" s="1" t="s">
        <v>39</v>
      </c>
    </row>
    <row r="29" spans="1:9" hidden="1">
      <c r="A29" s="1" t="s">
        <v>53</v>
      </c>
      <c r="B29" s="1" t="s">
        <v>54</v>
      </c>
      <c r="C29" s="3">
        <v>42004</v>
      </c>
      <c r="D29" s="2">
        <v>2500</v>
      </c>
      <c r="E29" s="1" t="s">
        <v>15</v>
      </c>
      <c r="F29" s="2">
        <v>162.80000000000001</v>
      </c>
      <c r="G29" s="2">
        <v>45</v>
      </c>
      <c r="H29" s="2">
        <v>118.4</v>
      </c>
      <c r="I29" s="2">
        <v>118.4</v>
      </c>
    </row>
    <row r="30" spans="1:9">
      <c r="A30" s="1" t="s">
        <v>127</v>
      </c>
      <c r="B30" s="1" t="s">
        <v>128</v>
      </c>
      <c r="C30" s="3">
        <v>43100</v>
      </c>
      <c r="D30" s="2">
        <v>5650</v>
      </c>
      <c r="E30" s="1" t="s">
        <v>87</v>
      </c>
      <c r="F30" s="2">
        <v>101.4</v>
      </c>
      <c r="G30" s="2">
        <v>39.200000000000003</v>
      </c>
      <c r="H30" s="2">
        <v>79</v>
      </c>
      <c r="I30" s="2">
        <v>79</v>
      </c>
    </row>
    <row r="31" spans="1:9" hidden="1">
      <c r="A31" s="1" t="s">
        <v>127</v>
      </c>
      <c r="B31" s="1" t="s">
        <v>128</v>
      </c>
      <c r="C31" s="3">
        <v>42735</v>
      </c>
      <c r="D31" s="2">
        <v>5650</v>
      </c>
      <c r="E31" s="1" t="s">
        <v>87</v>
      </c>
      <c r="F31" s="2">
        <v>111.3</v>
      </c>
      <c r="G31" s="2">
        <v>39.200000000000003</v>
      </c>
      <c r="H31" s="2">
        <v>82.9</v>
      </c>
      <c r="I31" s="2">
        <v>89.5</v>
      </c>
    </row>
    <row r="32" spans="1:9" hidden="1">
      <c r="A32" s="1" t="s">
        <v>127</v>
      </c>
      <c r="B32" s="1" t="s">
        <v>128</v>
      </c>
      <c r="C32" s="3">
        <v>42369</v>
      </c>
      <c r="D32" s="2">
        <v>5650</v>
      </c>
      <c r="E32" s="1" t="s">
        <v>87</v>
      </c>
      <c r="F32" s="2">
        <v>114.5</v>
      </c>
      <c r="G32" s="2">
        <v>39.200000000000003</v>
      </c>
      <c r="H32" s="2">
        <v>84.1</v>
      </c>
      <c r="I32" s="2">
        <v>95.7</v>
      </c>
    </row>
    <row r="33" spans="1:9" hidden="1">
      <c r="A33" s="1" t="s">
        <v>127</v>
      </c>
      <c r="B33" s="1" t="s">
        <v>128</v>
      </c>
      <c r="C33" s="3">
        <v>42004</v>
      </c>
      <c r="D33" s="2">
        <v>5650</v>
      </c>
      <c r="E33" s="1" t="s">
        <v>87</v>
      </c>
      <c r="F33" s="1" t="s">
        <v>39</v>
      </c>
      <c r="G33" s="2">
        <v>78.8</v>
      </c>
      <c r="H33" s="1" t="s">
        <v>39</v>
      </c>
      <c r="I33" s="1" t="s">
        <v>39</v>
      </c>
    </row>
    <row r="34" spans="1:9">
      <c r="A34" s="1" t="s">
        <v>8</v>
      </c>
      <c r="B34" s="1" t="s">
        <v>9</v>
      </c>
      <c r="C34" s="3">
        <v>43100</v>
      </c>
      <c r="D34" s="2">
        <v>127753</v>
      </c>
      <c r="E34" s="1" t="s">
        <v>10</v>
      </c>
      <c r="F34" s="2">
        <v>15.3</v>
      </c>
      <c r="G34" s="2">
        <v>63.2</v>
      </c>
      <c r="H34" s="2">
        <v>72.8</v>
      </c>
      <c r="I34" s="2">
        <v>70.7</v>
      </c>
    </row>
    <row r="35" spans="1:9" hidden="1">
      <c r="A35" s="1" t="s">
        <v>8</v>
      </c>
      <c r="B35" s="1" t="s">
        <v>9</v>
      </c>
      <c r="C35" s="3">
        <v>42735</v>
      </c>
      <c r="D35" s="2">
        <v>127753</v>
      </c>
      <c r="E35" s="1" t="s">
        <v>10</v>
      </c>
      <c r="F35" s="2">
        <v>8.8000000000000007</v>
      </c>
      <c r="G35" s="2">
        <v>60.7</v>
      </c>
      <c r="H35" s="2">
        <v>66.099999999999994</v>
      </c>
      <c r="I35" s="2">
        <v>74</v>
      </c>
    </row>
    <row r="36" spans="1:9" hidden="1">
      <c r="A36" s="1" t="s">
        <v>8</v>
      </c>
      <c r="B36" s="1" t="s">
        <v>9</v>
      </c>
      <c r="C36" s="3">
        <v>42369</v>
      </c>
      <c r="D36" s="2">
        <v>127753</v>
      </c>
      <c r="E36" s="1" t="s">
        <v>10</v>
      </c>
      <c r="F36" s="2">
        <v>8.1999999999999993</v>
      </c>
      <c r="G36" s="2">
        <v>59.2</v>
      </c>
      <c r="H36" s="2">
        <v>64</v>
      </c>
      <c r="I36" s="2">
        <v>76.599999999999994</v>
      </c>
    </row>
    <row r="37" spans="1:9" hidden="1">
      <c r="A37" s="1" t="s">
        <v>8</v>
      </c>
      <c r="B37" s="1" t="s">
        <v>9</v>
      </c>
      <c r="C37" s="3">
        <v>42004</v>
      </c>
      <c r="D37" s="2">
        <v>127753</v>
      </c>
      <c r="E37" s="1" t="s">
        <v>10</v>
      </c>
      <c r="F37" s="2">
        <v>14.2</v>
      </c>
      <c r="G37" s="2">
        <v>60.5</v>
      </c>
      <c r="H37" s="2">
        <v>69.099999999999994</v>
      </c>
      <c r="I37" s="2">
        <v>79.099999999999994</v>
      </c>
    </row>
    <row r="38" spans="1:9">
      <c r="A38" s="1" t="s">
        <v>92</v>
      </c>
      <c r="B38" s="1" t="s">
        <v>93</v>
      </c>
      <c r="C38" s="3">
        <v>43100</v>
      </c>
      <c r="D38" s="2">
        <v>4238</v>
      </c>
      <c r="E38" s="1" t="s">
        <v>94</v>
      </c>
      <c r="F38" s="2">
        <v>91.9</v>
      </c>
      <c r="G38" s="2">
        <v>39.200000000000003</v>
      </c>
      <c r="H38" s="2">
        <v>75.2</v>
      </c>
      <c r="I38" s="2">
        <v>72.7</v>
      </c>
    </row>
    <row r="39" spans="1:9" hidden="1">
      <c r="A39" s="1" t="s">
        <v>92</v>
      </c>
      <c r="B39" s="1" t="s">
        <v>93</v>
      </c>
      <c r="C39" s="3">
        <v>42735</v>
      </c>
      <c r="D39" s="2">
        <v>4238</v>
      </c>
      <c r="E39" s="1" t="s">
        <v>94</v>
      </c>
      <c r="F39" s="2">
        <v>70.400000000000006</v>
      </c>
      <c r="G39" s="2">
        <v>39.200000000000003</v>
      </c>
      <c r="H39" s="2">
        <v>66.8</v>
      </c>
      <c r="I39" s="2">
        <v>76.5</v>
      </c>
    </row>
    <row r="40" spans="1:9" hidden="1">
      <c r="A40" s="1" t="s">
        <v>92</v>
      </c>
      <c r="B40" s="1" t="s">
        <v>93</v>
      </c>
      <c r="C40" s="3">
        <v>42369</v>
      </c>
      <c r="D40" s="2">
        <v>4238</v>
      </c>
      <c r="E40" s="1" t="s">
        <v>94</v>
      </c>
      <c r="F40" s="2">
        <v>69.599999999999994</v>
      </c>
      <c r="G40" s="2">
        <v>39.200000000000003</v>
      </c>
      <c r="H40" s="2">
        <v>66.5</v>
      </c>
      <c r="I40" s="2">
        <v>83.2</v>
      </c>
    </row>
    <row r="41" spans="1:9" hidden="1">
      <c r="A41" s="1" t="s">
        <v>92</v>
      </c>
      <c r="B41" s="1" t="s">
        <v>93</v>
      </c>
      <c r="C41" s="3">
        <v>42004</v>
      </c>
      <c r="D41" s="2">
        <v>4238</v>
      </c>
      <c r="E41" s="1" t="s">
        <v>94</v>
      </c>
      <c r="F41" s="2">
        <v>88</v>
      </c>
      <c r="G41" s="2">
        <v>39.200000000000003</v>
      </c>
      <c r="H41" s="2">
        <v>73.7</v>
      </c>
      <c r="I41" s="2">
        <v>86.2</v>
      </c>
    </row>
    <row r="42" spans="1:9">
      <c r="A42" s="1" t="s">
        <v>129</v>
      </c>
      <c r="B42" s="1" t="s">
        <v>130</v>
      </c>
      <c r="C42" s="3">
        <v>43100</v>
      </c>
      <c r="D42" s="2">
        <v>12257</v>
      </c>
      <c r="E42" s="1" t="s">
        <v>52</v>
      </c>
      <c r="F42" s="2">
        <v>55.3</v>
      </c>
      <c r="G42" s="2">
        <v>27.1</v>
      </c>
      <c r="H42" s="2">
        <v>42.1</v>
      </c>
      <c r="I42" s="2">
        <v>40.6</v>
      </c>
    </row>
    <row r="43" spans="1:9" hidden="1">
      <c r="A43" s="1" t="s">
        <v>129</v>
      </c>
      <c r="B43" s="1" t="s">
        <v>130</v>
      </c>
      <c r="C43" s="3">
        <v>42735</v>
      </c>
      <c r="D43" s="2">
        <v>12257</v>
      </c>
      <c r="E43" s="1" t="s">
        <v>52</v>
      </c>
      <c r="F43" s="2">
        <v>32.700000000000003</v>
      </c>
      <c r="G43" s="2">
        <v>27.1</v>
      </c>
      <c r="H43" s="2">
        <v>36</v>
      </c>
      <c r="I43" s="2">
        <v>36</v>
      </c>
    </row>
    <row r="44" spans="1:9" hidden="1">
      <c r="A44" s="1" t="s">
        <v>129</v>
      </c>
      <c r="B44" s="1" t="s">
        <v>130</v>
      </c>
      <c r="C44" s="3">
        <v>42369</v>
      </c>
      <c r="D44" s="2">
        <v>12257</v>
      </c>
      <c r="E44" s="1" t="s">
        <v>52</v>
      </c>
      <c r="F44" s="2">
        <v>33.4</v>
      </c>
      <c r="G44" s="2">
        <v>27.1</v>
      </c>
      <c r="H44" s="2">
        <v>36.1</v>
      </c>
      <c r="I44" s="2">
        <v>36.1</v>
      </c>
    </row>
    <row r="45" spans="1:9" hidden="1">
      <c r="A45" s="1" t="s">
        <v>129</v>
      </c>
      <c r="B45" s="1" t="s">
        <v>130</v>
      </c>
      <c r="C45" s="3">
        <v>42004</v>
      </c>
      <c r="D45" s="2">
        <v>12257</v>
      </c>
      <c r="E45" s="1" t="s">
        <v>52</v>
      </c>
      <c r="F45" s="1" t="s">
        <v>39</v>
      </c>
      <c r="G45" s="1" t="s">
        <v>39</v>
      </c>
      <c r="H45" s="1" t="s">
        <v>39</v>
      </c>
      <c r="I45" s="1" t="s">
        <v>39</v>
      </c>
    </row>
    <row r="46" spans="1:9">
      <c r="A46" s="1" t="s">
        <v>11</v>
      </c>
      <c r="B46" s="1" t="s">
        <v>12</v>
      </c>
      <c r="C46" s="3">
        <v>43100</v>
      </c>
      <c r="D46" s="2">
        <v>391839</v>
      </c>
      <c r="E46" s="1" t="s">
        <v>10</v>
      </c>
      <c r="F46" s="2">
        <v>-56.6</v>
      </c>
      <c r="G46" s="2">
        <v>110.8</v>
      </c>
      <c r="H46" s="2">
        <v>48.1</v>
      </c>
      <c r="I46" s="2">
        <v>48</v>
      </c>
    </row>
    <row r="47" spans="1:9" hidden="1">
      <c r="A47" s="1" t="s">
        <v>11</v>
      </c>
      <c r="B47" s="1" t="s">
        <v>12</v>
      </c>
      <c r="C47" s="3">
        <v>42735</v>
      </c>
      <c r="D47" s="2">
        <v>391839</v>
      </c>
      <c r="E47" s="1" t="s">
        <v>10</v>
      </c>
      <c r="F47" s="2">
        <v>-53.6</v>
      </c>
      <c r="G47" s="2">
        <v>114.5</v>
      </c>
      <c r="H47" s="2">
        <v>53.1</v>
      </c>
      <c r="I47" s="2">
        <v>53.6</v>
      </c>
    </row>
    <row r="48" spans="1:9" hidden="1">
      <c r="A48" s="1" t="s">
        <v>11</v>
      </c>
      <c r="B48" s="1" t="s">
        <v>12</v>
      </c>
      <c r="C48" s="3">
        <v>42369</v>
      </c>
      <c r="D48" s="2">
        <v>391839</v>
      </c>
      <c r="E48" s="1" t="s">
        <v>10</v>
      </c>
      <c r="F48" s="2">
        <v>-52.9</v>
      </c>
      <c r="G48" s="2">
        <v>124.3</v>
      </c>
      <c r="H48" s="2">
        <v>58.6</v>
      </c>
      <c r="I48" s="2">
        <v>59.9</v>
      </c>
    </row>
    <row r="49" spans="1:9" hidden="1">
      <c r="A49" s="1" t="s">
        <v>11</v>
      </c>
      <c r="B49" s="1" t="s">
        <v>12</v>
      </c>
      <c r="C49" s="3">
        <v>42004</v>
      </c>
      <c r="D49" s="2">
        <v>391839</v>
      </c>
      <c r="E49" s="1" t="s">
        <v>10</v>
      </c>
      <c r="F49" s="2">
        <v>-52.6</v>
      </c>
      <c r="G49" s="2">
        <v>129.30000000000001</v>
      </c>
      <c r="H49" s="2">
        <v>61.3</v>
      </c>
      <c r="I49" s="2">
        <v>62.5</v>
      </c>
    </row>
    <row r="50" spans="1:9">
      <c r="A50" s="1" t="s">
        <v>70</v>
      </c>
      <c r="B50" s="1" t="s">
        <v>71</v>
      </c>
      <c r="C50" s="3">
        <v>43100</v>
      </c>
      <c r="D50" s="2">
        <v>21052</v>
      </c>
      <c r="E50" s="1" t="s">
        <v>47</v>
      </c>
      <c r="F50" s="1" t="s">
        <v>39</v>
      </c>
      <c r="G50" s="2">
        <v>45.3</v>
      </c>
      <c r="H50" s="1" t="s">
        <v>39</v>
      </c>
      <c r="I50" s="1" t="s">
        <v>39</v>
      </c>
    </row>
    <row r="51" spans="1:9" hidden="1">
      <c r="A51" s="1" t="s">
        <v>70</v>
      </c>
      <c r="B51" s="1" t="s">
        <v>71</v>
      </c>
      <c r="C51" s="3">
        <v>42735</v>
      </c>
      <c r="D51" s="2">
        <v>21052</v>
      </c>
      <c r="E51" s="1" t="s">
        <v>47</v>
      </c>
      <c r="F51" s="2">
        <v>89.9</v>
      </c>
      <c r="G51" s="2">
        <v>35.700000000000003</v>
      </c>
      <c r="H51" s="2">
        <v>67.8</v>
      </c>
      <c r="I51" s="2">
        <v>73.900000000000006</v>
      </c>
    </row>
    <row r="52" spans="1:9" hidden="1">
      <c r="A52" s="1" t="s">
        <v>70</v>
      </c>
      <c r="B52" s="1" t="s">
        <v>71</v>
      </c>
      <c r="C52" s="3">
        <v>42369</v>
      </c>
      <c r="D52" s="2">
        <v>21052</v>
      </c>
      <c r="E52" s="1" t="s">
        <v>47</v>
      </c>
      <c r="F52" s="2">
        <v>69.5</v>
      </c>
      <c r="G52" s="2">
        <v>31.1</v>
      </c>
      <c r="H52" s="2">
        <v>52.7</v>
      </c>
      <c r="I52" s="2">
        <v>56.6</v>
      </c>
    </row>
    <row r="53" spans="1:9" hidden="1">
      <c r="A53" s="1" t="s">
        <v>70</v>
      </c>
      <c r="B53" s="1" t="s">
        <v>71</v>
      </c>
      <c r="C53" s="3">
        <v>42004</v>
      </c>
      <c r="D53" s="2">
        <v>21052</v>
      </c>
      <c r="E53" s="1" t="s">
        <v>47</v>
      </c>
      <c r="F53" s="2">
        <v>63.4</v>
      </c>
      <c r="G53" s="2">
        <v>33.1</v>
      </c>
      <c r="H53" s="2">
        <v>54.1</v>
      </c>
      <c r="I53" s="2">
        <v>55.9</v>
      </c>
    </row>
    <row r="54" spans="1:9">
      <c r="A54" s="1" t="s">
        <v>141</v>
      </c>
      <c r="B54" s="1" t="s">
        <v>142</v>
      </c>
      <c r="C54" s="3">
        <v>43100</v>
      </c>
      <c r="D54" s="2">
        <v>3210</v>
      </c>
      <c r="E54" s="1" t="s">
        <v>87</v>
      </c>
      <c r="F54" s="2">
        <v>24.1</v>
      </c>
      <c r="G54" s="2">
        <v>67.400000000000006</v>
      </c>
      <c r="H54" s="2">
        <v>83.7</v>
      </c>
      <c r="I54" s="2">
        <v>83.3</v>
      </c>
    </row>
    <row r="55" spans="1:9" hidden="1">
      <c r="A55" s="1" t="s">
        <v>141</v>
      </c>
      <c r="B55" s="1" t="s">
        <v>142</v>
      </c>
      <c r="C55" s="3">
        <v>42735</v>
      </c>
      <c r="D55" s="2">
        <v>3210</v>
      </c>
      <c r="E55" s="1" t="s">
        <v>87</v>
      </c>
      <c r="F55" s="2">
        <v>7.4</v>
      </c>
      <c r="G55" s="2">
        <v>69.5</v>
      </c>
      <c r="H55" s="2">
        <v>74.599999999999994</v>
      </c>
      <c r="I55" s="2">
        <v>81.900000000000006</v>
      </c>
    </row>
    <row r="56" spans="1:9" hidden="1">
      <c r="A56" s="1" t="s">
        <v>141</v>
      </c>
      <c r="B56" s="1" t="s">
        <v>142</v>
      </c>
      <c r="C56" s="3">
        <v>42369</v>
      </c>
      <c r="D56" s="2">
        <v>3210</v>
      </c>
      <c r="E56" s="1" t="s">
        <v>87</v>
      </c>
      <c r="F56" s="2">
        <v>9.6</v>
      </c>
      <c r="G56" s="2">
        <v>66.8</v>
      </c>
      <c r="H56" s="2">
        <v>73.2</v>
      </c>
      <c r="I56" s="2">
        <v>78.099999999999994</v>
      </c>
    </row>
    <row r="57" spans="1:9" hidden="1">
      <c r="A57" s="1" t="s">
        <v>141</v>
      </c>
      <c r="B57" s="1" t="s">
        <v>142</v>
      </c>
      <c r="C57" s="3">
        <v>42004</v>
      </c>
      <c r="D57" s="2">
        <v>3210</v>
      </c>
      <c r="E57" s="1" t="s">
        <v>87</v>
      </c>
      <c r="F57" s="2">
        <v>8.1999999999999993</v>
      </c>
      <c r="G57" s="2">
        <v>70.3</v>
      </c>
      <c r="H57" s="2">
        <v>76.099999999999994</v>
      </c>
      <c r="I57" s="2">
        <v>80.400000000000006</v>
      </c>
    </row>
    <row r="58" spans="1:9">
      <c r="A58" s="1" t="s">
        <v>95</v>
      </c>
      <c r="B58" s="1" t="s">
        <v>96</v>
      </c>
      <c r="C58" s="3">
        <v>43100</v>
      </c>
      <c r="D58" s="2">
        <v>2100</v>
      </c>
      <c r="E58" s="1" t="s">
        <v>57</v>
      </c>
      <c r="F58" s="2">
        <v>113.4</v>
      </c>
      <c r="G58" s="2">
        <v>30.8</v>
      </c>
      <c r="H58" s="2">
        <v>65.8</v>
      </c>
      <c r="I58" s="2">
        <v>63.9</v>
      </c>
    </row>
    <row r="59" spans="1:9" hidden="1">
      <c r="A59" s="1" t="s">
        <v>95</v>
      </c>
      <c r="B59" s="1" t="s">
        <v>96</v>
      </c>
      <c r="C59" s="3">
        <v>42735</v>
      </c>
      <c r="D59" s="2">
        <v>2100</v>
      </c>
      <c r="E59" s="1" t="s">
        <v>57</v>
      </c>
      <c r="F59" s="2">
        <v>98.9</v>
      </c>
      <c r="G59" s="2">
        <v>30.8</v>
      </c>
      <c r="H59" s="2">
        <v>61.3</v>
      </c>
      <c r="I59" s="2">
        <v>61.3</v>
      </c>
    </row>
    <row r="60" spans="1:9" hidden="1">
      <c r="A60" s="1" t="s">
        <v>95</v>
      </c>
      <c r="B60" s="1" t="s">
        <v>96</v>
      </c>
      <c r="C60" s="3">
        <v>42369</v>
      </c>
      <c r="D60" s="2">
        <v>2100</v>
      </c>
      <c r="E60" s="1" t="s">
        <v>57</v>
      </c>
      <c r="F60" s="2">
        <v>124.3</v>
      </c>
      <c r="G60" s="2">
        <v>30.8</v>
      </c>
      <c r="H60" s="2">
        <v>69.2</v>
      </c>
      <c r="I60" s="2">
        <v>69.2</v>
      </c>
    </row>
    <row r="61" spans="1:9" hidden="1">
      <c r="A61" s="1" t="s">
        <v>95</v>
      </c>
      <c r="B61" s="1" t="s">
        <v>96</v>
      </c>
      <c r="C61" s="3">
        <v>42004</v>
      </c>
      <c r="D61" s="2">
        <v>2100</v>
      </c>
      <c r="E61" s="1" t="s">
        <v>57</v>
      </c>
      <c r="F61" s="2">
        <v>145.19999999999999</v>
      </c>
      <c r="G61" s="2">
        <v>30.8</v>
      </c>
      <c r="H61" s="2">
        <v>75.599999999999994</v>
      </c>
      <c r="I61" s="2">
        <v>75.599999999999994</v>
      </c>
    </row>
    <row r="62" spans="1:9">
      <c r="A62" s="1" t="s">
        <v>136</v>
      </c>
      <c r="B62" s="1" t="s">
        <v>137</v>
      </c>
      <c r="C62" s="3">
        <v>43100</v>
      </c>
      <c r="D62" s="2">
        <v>1361</v>
      </c>
      <c r="E62" s="1" t="s">
        <v>138</v>
      </c>
      <c r="F62" s="2">
        <v>-27.7</v>
      </c>
      <c r="G62" s="2">
        <v>49.2</v>
      </c>
      <c r="H62" s="2">
        <v>35.5</v>
      </c>
      <c r="I62" s="2">
        <v>35.5</v>
      </c>
    </row>
    <row r="63" spans="1:9" hidden="1">
      <c r="A63" s="1" t="s">
        <v>136</v>
      </c>
      <c r="B63" s="1" t="s">
        <v>137</v>
      </c>
      <c r="C63" s="3">
        <v>42735</v>
      </c>
      <c r="D63" s="2">
        <v>1361</v>
      </c>
      <c r="E63" s="1" t="s">
        <v>138</v>
      </c>
      <c r="F63" s="2">
        <v>-19.8</v>
      </c>
      <c r="G63" s="2">
        <v>49.2</v>
      </c>
      <c r="H63" s="2">
        <v>39.4</v>
      </c>
      <c r="I63" s="2">
        <v>39.4</v>
      </c>
    </row>
    <row r="64" spans="1:9" hidden="1">
      <c r="A64" s="1" t="s">
        <v>136</v>
      </c>
      <c r="B64" s="1" t="s">
        <v>137</v>
      </c>
      <c r="C64" s="3">
        <v>42369</v>
      </c>
      <c r="D64" s="2">
        <v>1361</v>
      </c>
      <c r="E64" s="1" t="s">
        <v>138</v>
      </c>
      <c r="F64" s="1" t="s">
        <v>39</v>
      </c>
      <c r="G64" s="2">
        <v>88.3</v>
      </c>
      <c r="H64" s="1" t="s">
        <v>39</v>
      </c>
      <c r="I64" s="1" t="s">
        <v>39</v>
      </c>
    </row>
    <row r="65" spans="1:9" hidden="1">
      <c r="A65" s="1" t="s">
        <v>136</v>
      </c>
      <c r="B65" s="1" t="s">
        <v>137</v>
      </c>
      <c r="C65" s="3">
        <v>42004</v>
      </c>
      <c r="D65" s="2">
        <v>1361</v>
      </c>
      <c r="E65" s="1" t="s">
        <v>138</v>
      </c>
      <c r="F65" s="1" t="s">
        <v>39</v>
      </c>
      <c r="G65" s="1" t="s">
        <v>39</v>
      </c>
      <c r="H65" s="1" t="s">
        <v>39</v>
      </c>
      <c r="I65" s="1" t="s">
        <v>39</v>
      </c>
    </row>
    <row r="66" spans="1:9">
      <c r="A66" s="1" t="s">
        <v>143</v>
      </c>
      <c r="B66" s="1" t="s">
        <v>144</v>
      </c>
      <c r="C66" s="3">
        <v>43100</v>
      </c>
      <c r="D66" s="2">
        <v>895</v>
      </c>
      <c r="E66" s="1" t="s">
        <v>138</v>
      </c>
      <c r="F66" s="1" t="s">
        <v>39</v>
      </c>
      <c r="G66" s="2">
        <v>88.3</v>
      </c>
      <c r="H66" s="1" t="s">
        <v>39</v>
      </c>
      <c r="I66" s="1" t="s">
        <v>39</v>
      </c>
    </row>
    <row r="67" spans="1:9" hidden="1">
      <c r="A67" s="1" t="s">
        <v>143</v>
      </c>
      <c r="B67" s="1" t="s">
        <v>144</v>
      </c>
      <c r="C67" s="3">
        <v>42735</v>
      </c>
      <c r="D67" s="2">
        <v>895</v>
      </c>
      <c r="E67" s="1" t="s">
        <v>138</v>
      </c>
      <c r="F67" s="1" t="s">
        <v>39</v>
      </c>
      <c r="G67" s="2">
        <v>88.3</v>
      </c>
      <c r="H67" s="1" t="s">
        <v>39</v>
      </c>
      <c r="I67" s="1" t="s">
        <v>39</v>
      </c>
    </row>
    <row r="68" spans="1:9" hidden="1">
      <c r="A68" s="1" t="s">
        <v>143</v>
      </c>
      <c r="B68" s="1" t="s">
        <v>144</v>
      </c>
      <c r="C68" s="3">
        <v>42369</v>
      </c>
      <c r="D68" s="2">
        <v>895</v>
      </c>
      <c r="E68" s="1" t="s">
        <v>138</v>
      </c>
      <c r="F68" s="1" t="s">
        <v>39</v>
      </c>
      <c r="G68" s="2">
        <v>88.3</v>
      </c>
      <c r="H68" s="1" t="s">
        <v>39</v>
      </c>
      <c r="I68" s="1" t="s">
        <v>39</v>
      </c>
    </row>
    <row r="69" spans="1:9" hidden="1">
      <c r="A69" s="1" t="s">
        <v>143</v>
      </c>
      <c r="B69" s="1" t="s">
        <v>144</v>
      </c>
      <c r="C69" s="3">
        <v>42004</v>
      </c>
      <c r="D69" s="2">
        <v>895</v>
      </c>
      <c r="E69" s="1" t="s">
        <v>138</v>
      </c>
      <c r="F69" s="2">
        <v>28.5</v>
      </c>
      <c r="G69" s="2">
        <v>69.2</v>
      </c>
      <c r="H69" s="2">
        <v>88.9</v>
      </c>
      <c r="I69" s="2">
        <v>90.1</v>
      </c>
    </row>
    <row r="70" spans="1:9">
      <c r="A70" s="1" t="s">
        <v>131</v>
      </c>
      <c r="B70" s="1" t="s">
        <v>132</v>
      </c>
      <c r="C70" s="3">
        <v>43100</v>
      </c>
      <c r="D70" s="2">
        <v>9025</v>
      </c>
      <c r="E70" s="1" t="s">
        <v>57</v>
      </c>
      <c r="F70" s="2">
        <v>25.3</v>
      </c>
      <c r="G70" s="2">
        <v>30.8</v>
      </c>
      <c r="H70" s="2">
        <v>38.6</v>
      </c>
      <c r="I70" s="2">
        <v>38.200000000000003</v>
      </c>
    </row>
    <row r="71" spans="1:9" hidden="1">
      <c r="A71" s="1" t="s">
        <v>131</v>
      </c>
      <c r="B71" s="1" t="s">
        <v>132</v>
      </c>
      <c r="C71" s="3">
        <v>42735</v>
      </c>
      <c r="D71" s="2">
        <v>9025</v>
      </c>
      <c r="E71" s="1" t="s">
        <v>57</v>
      </c>
      <c r="F71" s="2">
        <v>12.6</v>
      </c>
      <c r="G71" s="2">
        <v>30.8</v>
      </c>
      <c r="H71" s="2">
        <v>34.700000000000003</v>
      </c>
      <c r="I71" s="2">
        <v>38.700000000000003</v>
      </c>
    </row>
    <row r="72" spans="1:9" hidden="1">
      <c r="A72" s="1" t="s">
        <v>131</v>
      </c>
      <c r="B72" s="1" t="s">
        <v>132</v>
      </c>
      <c r="C72" s="3">
        <v>42369</v>
      </c>
      <c r="D72" s="2">
        <v>9025</v>
      </c>
      <c r="E72" s="1" t="s">
        <v>57</v>
      </c>
      <c r="F72" s="1" t="s">
        <v>39</v>
      </c>
      <c r="G72" s="2">
        <v>41.2</v>
      </c>
      <c r="H72" s="1" t="s">
        <v>39</v>
      </c>
      <c r="I72" s="1" t="s">
        <v>39</v>
      </c>
    </row>
    <row r="73" spans="1:9" hidden="1">
      <c r="A73" s="1" t="s">
        <v>131</v>
      </c>
      <c r="B73" s="1" t="s">
        <v>132</v>
      </c>
      <c r="C73" s="3">
        <v>42004</v>
      </c>
      <c r="D73" s="2">
        <v>9025</v>
      </c>
      <c r="E73" s="1" t="s">
        <v>57</v>
      </c>
      <c r="F73" s="1" t="s">
        <v>39</v>
      </c>
      <c r="G73" s="2">
        <v>41.2</v>
      </c>
      <c r="H73" s="1" t="s">
        <v>39</v>
      </c>
      <c r="I73" s="1" t="s">
        <v>39</v>
      </c>
    </row>
    <row r="74" spans="1:9">
      <c r="A74" s="1" t="s">
        <v>76</v>
      </c>
      <c r="B74" s="1" t="s">
        <v>77</v>
      </c>
      <c r="C74" s="3">
        <v>43100</v>
      </c>
      <c r="D74" s="2">
        <v>1506</v>
      </c>
      <c r="E74" s="1" t="s">
        <v>78</v>
      </c>
      <c r="F74" s="1" t="s">
        <v>39</v>
      </c>
      <c r="G74" s="1" t="s">
        <v>39</v>
      </c>
      <c r="H74" s="2">
        <v>146.5</v>
      </c>
      <c r="I74" s="2">
        <v>137.4</v>
      </c>
    </row>
    <row r="75" spans="1:9" hidden="1">
      <c r="A75" s="1" t="s">
        <v>76</v>
      </c>
      <c r="B75" s="1" t="s">
        <v>77</v>
      </c>
      <c r="C75" s="3">
        <v>42735</v>
      </c>
      <c r="D75" s="2">
        <v>1506</v>
      </c>
      <c r="E75" s="1" t="s">
        <v>78</v>
      </c>
      <c r="F75" s="1" t="s">
        <v>39</v>
      </c>
      <c r="G75" s="1" t="s">
        <v>39</v>
      </c>
      <c r="H75" s="2">
        <v>90</v>
      </c>
      <c r="I75" s="2">
        <v>101.5</v>
      </c>
    </row>
    <row r="76" spans="1:9" hidden="1">
      <c r="A76" s="1" t="s">
        <v>76</v>
      </c>
      <c r="B76" s="1" t="s">
        <v>77</v>
      </c>
      <c r="C76" s="3">
        <v>42369</v>
      </c>
      <c r="D76" s="2">
        <v>1506</v>
      </c>
      <c r="E76" s="1" t="s">
        <v>78</v>
      </c>
      <c r="F76" s="1" t="s">
        <v>39</v>
      </c>
      <c r="G76" s="1" t="s">
        <v>39</v>
      </c>
      <c r="H76" s="2">
        <v>70.2</v>
      </c>
      <c r="I76" s="2">
        <v>76.599999999999994</v>
      </c>
    </row>
    <row r="77" spans="1:9" hidden="1">
      <c r="A77" s="1" t="s">
        <v>76</v>
      </c>
      <c r="B77" s="1" t="s">
        <v>77</v>
      </c>
      <c r="C77" s="3">
        <v>42004</v>
      </c>
      <c r="D77" s="2">
        <v>1506</v>
      </c>
      <c r="E77" s="1" t="s">
        <v>78</v>
      </c>
      <c r="F77" s="1" t="s">
        <v>39</v>
      </c>
      <c r="G77" s="1" t="s">
        <v>39</v>
      </c>
      <c r="H77" s="2">
        <v>76.8</v>
      </c>
      <c r="I77" s="2">
        <v>78.7</v>
      </c>
    </row>
    <row r="78" spans="1:9">
      <c r="A78" s="1" t="s">
        <v>145</v>
      </c>
      <c r="B78" s="1" t="s">
        <v>146</v>
      </c>
      <c r="C78" s="3">
        <v>43100</v>
      </c>
      <c r="D78" s="2">
        <v>1224</v>
      </c>
      <c r="E78" s="1" t="s">
        <v>138</v>
      </c>
      <c r="F78" s="2">
        <v>-76.900000000000006</v>
      </c>
      <c r="G78" s="2">
        <v>147</v>
      </c>
      <c r="H78" s="2">
        <v>33.9</v>
      </c>
      <c r="I78" s="2">
        <v>29.8</v>
      </c>
    </row>
    <row r="79" spans="1:9" hidden="1">
      <c r="A79" s="1" t="s">
        <v>145</v>
      </c>
      <c r="B79" s="1" t="s">
        <v>146</v>
      </c>
      <c r="C79" s="3">
        <v>42735</v>
      </c>
      <c r="D79" s="2">
        <v>1224</v>
      </c>
      <c r="E79" s="1" t="s">
        <v>138</v>
      </c>
      <c r="F79" s="2">
        <v>-83.5</v>
      </c>
      <c r="G79" s="2">
        <v>147</v>
      </c>
      <c r="H79" s="2">
        <v>24.2</v>
      </c>
      <c r="I79" s="2">
        <v>32.9</v>
      </c>
    </row>
    <row r="80" spans="1:9" hidden="1">
      <c r="A80" s="1" t="s">
        <v>145</v>
      </c>
      <c r="B80" s="1" t="s">
        <v>146</v>
      </c>
      <c r="C80" s="3">
        <v>42369</v>
      </c>
      <c r="D80" s="2">
        <v>1224</v>
      </c>
      <c r="E80" s="1" t="s">
        <v>138</v>
      </c>
      <c r="F80" s="2">
        <v>-83.3</v>
      </c>
      <c r="G80" s="2">
        <v>147</v>
      </c>
      <c r="H80" s="2">
        <v>24.6</v>
      </c>
      <c r="I80" s="2">
        <v>29.8</v>
      </c>
    </row>
    <row r="81" spans="1:9" hidden="1">
      <c r="A81" s="1" t="s">
        <v>145</v>
      </c>
      <c r="B81" s="1" t="s">
        <v>146</v>
      </c>
      <c r="C81" s="3">
        <v>42004</v>
      </c>
      <c r="D81" s="2">
        <v>1224</v>
      </c>
      <c r="E81" s="1" t="s">
        <v>138</v>
      </c>
      <c r="F81" s="2">
        <v>-80.8</v>
      </c>
      <c r="G81" s="2">
        <v>147</v>
      </c>
      <c r="H81" s="2">
        <v>28.2</v>
      </c>
      <c r="I81" s="2">
        <v>29.6</v>
      </c>
    </row>
    <row r="82" spans="1:9">
      <c r="A82" s="1" t="s">
        <v>116</v>
      </c>
      <c r="B82" s="1" t="s">
        <v>117</v>
      </c>
      <c r="C82" s="3">
        <v>43100</v>
      </c>
      <c r="D82" s="2">
        <v>1550</v>
      </c>
      <c r="E82" s="1" t="s">
        <v>57</v>
      </c>
      <c r="F82" s="1" t="s">
        <v>39</v>
      </c>
      <c r="G82" s="2">
        <v>41.2</v>
      </c>
      <c r="H82" s="1" t="s">
        <v>39</v>
      </c>
      <c r="I82" s="1" t="s">
        <v>39</v>
      </c>
    </row>
    <row r="83" spans="1:9" hidden="1">
      <c r="A83" s="1" t="s">
        <v>116</v>
      </c>
      <c r="B83" s="1" t="s">
        <v>117</v>
      </c>
      <c r="C83" s="3">
        <v>42735</v>
      </c>
      <c r="D83" s="2">
        <v>1550</v>
      </c>
      <c r="E83" s="1" t="s">
        <v>57</v>
      </c>
      <c r="F83" s="1" t="s">
        <v>39</v>
      </c>
      <c r="G83" s="2">
        <v>41.2</v>
      </c>
      <c r="H83" s="1" t="s">
        <v>39</v>
      </c>
      <c r="I83" s="1" t="s">
        <v>39</v>
      </c>
    </row>
    <row r="84" spans="1:9" hidden="1">
      <c r="A84" s="1" t="s">
        <v>116</v>
      </c>
      <c r="B84" s="1" t="s">
        <v>117</v>
      </c>
      <c r="C84" s="3">
        <v>42369</v>
      </c>
      <c r="D84" s="2">
        <v>1550</v>
      </c>
      <c r="E84" s="1" t="s">
        <v>57</v>
      </c>
      <c r="F84" s="1" t="s">
        <v>39</v>
      </c>
      <c r="G84" s="2">
        <v>41.2</v>
      </c>
      <c r="H84" s="1" t="s">
        <v>39</v>
      </c>
      <c r="I84" s="1" t="s">
        <v>39</v>
      </c>
    </row>
    <row r="85" spans="1:9" hidden="1">
      <c r="A85" s="1" t="s">
        <v>116</v>
      </c>
      <c r="B85" s="1" t="s">
        <v>117</v>
      </c>
      <c r="C85" s="3">
        <v>42004</v>
      </c>
      <c r="D85" s="2">
        <v>1550</v>
      </c>
      <c r="E85" s="1" t="s">
        <v>57</v>
      </c>
      <c r="F85" s="1" t="s">
        <v>39</v>
      </c>
      <c r="G85" s="2">
        <v>41.2</v>
      </c>
      <c r="H85" s="1" t="s">
        <v>39</v>
      </c>
      <c r="I85" s="1" t="s">
        <v>39</v>
      </c>
    </row>
    <row r="86" spans="1:9">
      <c r="A86" s="1" t="s">
        <v>97</v>
      </c>
      <c r="B86" s="1" t="s">
        <v>98</v>
      </c>
      <c r="C86" s="3">
        <v>43100</v>
      </c>
      <c r="D86" s="2">
        <v>800</v>
      </c>
      <c r="E86" s="1" t="s">
        <v>57</v>
      </c>
      <c r="F86" s="1" t="s">
        <v>39</v>
      </c>
      <c r="G86" s="2">
        <v>41.2</v>
      </c>
      <c r="H86" s="1" t="s">
        <v>39</v>
      </c>
      <c r="I86" s="1" t="s">
        <v>39</v>
      </c>
    </row>
    <row r="87" spans="1:9" hidden="1">
      <c r="A87" s="1" t="s">
        <v>97</v>
      </c>
      <c r="B87" s="1" t="s">
        <v>98</v>
      </c>
      <c r="C87" s="3">
        <v>42735</v>
      </c>
      <c r="D87" s="2">
        <v>800</v>
      </c>
      <c r="E87" s="1" t="s">
        <v>57</v>
      </c>
      <c r="F87" s="1" t="s">
        <v>39</v>
      </c>
      <c r="G87" s="2">
        <v>41.2</v>
      </c>
      <c r="H87" s="1" t="s">
        <v>39</v>
      </c>
      <c r="I87" s="1" t="s">
        <v>39</v>
      </c>
    </row>
    <row r="88" spans="1:9" hidden="1">
      <c r="A88" s="1" t="s">
        <v>97</v>
      </c>
      <c r="B88" s="1" t="s">
        <v>98</v>
      </c>
      <c r="C88" s="3">
        <v>42369</v>
      </c>
      <c r="D88" s="2">
        <v>800</v>
      </c>
      <c r="E88" s="1" t="s">
        <v>57</v>
      </c>
      <c r="F88" s="1" t="s">
        <v>39</v>
      </c>
      <c r="G88" s="2">
        <v>41.2</v>
      </c>
      <c r="H88" s="1" t="s">
        <v>39</v>
      </c>
      <c r="I88" s="1" t="s">
        <v>39</v>
      </c>
    </row>
    <row r="89" spans="1:9" hidden="1">
      <c r="A89" s="1" t="s">
        <v>97</v>
      </c>
      <c r="B89" s="1" t="s">
        <v>98</v>
      </c>
      <c r="C89" s="3">
        <v>42004</v>
      </c>
      <c r="D89" s="2">
        <v>800</v>
      </c>
      <c r="E89" s="1" t="s">
        <v>57</v>
      </c>
      <c r="F89" s="1" t="s">
        <v>39</v>
      </c>
      <c r="G89" s="2">
        <v>41.2</v>
      </c>
      <c r="H89" s="1" t="s">
        <v>39</v>
      </c>
      <c r="I89" s="1" t="s">
        <v>39</v>
      </c>
    </row>
    <row r="90" spans="1:9">
      <c r="A90" s="1" t="s">
        <v>48</v>
      </c>
      <c r="B90" s="1" t="s">
        <v>49</v>
      </c>
      <c r="C90" s="3">
        <v>43100</v>
      </c>
      <c r="D90" s="2">
        <v>22805</v>
      </c>
      <c r="E90" s="1" t="s">
        <v>47</v>
      </c>
      <c r="F90" s="2">
        <v>59.5</v>
      </c>
      <c r="G90" s="2">
        <v>39.5</v>
      </c>
      <c r="H90" s="2">
        <v>62.9</v>
      </c>
      <c r="I90" s="2">
        <v>62.1</v>
      </c>
    </row>
    <row r="91" spans="1:9" hidden="1">
      <c r="A91" s="1" t="s">
        <v>48</v>
      </c>
      <c r="B91" s="1" t="s">
        <v>49</v>
      </c>
      <c r="C91" s="3">
        <v>42735</v>
      </c>
      <c r="D91" s="2">
        <v>22805</v>
      </c>
      <c r="E91" s="1" t="s">
        <v>47</v>
      </c>
      <c r="F91" s="2">
        <v>65.3</v>
      </c>
      <c r="G91" s="2">
        <v>39.4</v>
      </c>
      <c r="H91" s="2">
        <v>65.2</v>
      </c>
      <c r="I91" s="2">
        <v>71.599999999999994</v>
      </c>
    </row>
    <row r="92" spans="1:9" hidden="1">
      <c r="A92" s="1" t="s">
        <v>48</v>
      </c>
      <c r="B92" s="1" t="s">
        <v>49</v>
      </c>
      <c r="C92" s="3">
        <v>42369</v>
      </c>
      <c r="D92" s="2">
        <v>22805</v>
      </c>
      <c r="E92" s="1" t="s">
        <v>47</v>
      </c>
      <c r="F92" s="2">
        <v>51.2</v>
      </c>
      <c r="G92" s="2">
        <v>38.6</v>
      </c>
      <c r="H92" s="2">
        <v>58.4</v>
      </c>
      <c r="I92" s="2">
        <v>62.7</v>
      </c>
    </row>
    <row r="93" spans="1:9" hidden="1">
      <c r="A93" s="1" t="s">
        <v>48</v>
      </c>
      <c r="B93" s="1" t="s">
        <v>49</v>
      </c>
      <c r="C93" s="3">
        <v>42004</v>
      </c>
      <c r="D93" s="2">
        <v>22805</v>
      </c>
      <c r="E93" s="1" t="s">
        <v>47</v>
      </c>
      <c r="F93" s="2">
        <v>41.6</v>
      </c>
      <c r="G93" s="2">
        <v>37.5</v>
      </c>
      <c r="H93" s="2">
        <v>53.2</v>
      </c>
      <c r="I93" s="2">
        <v>56.2</v>
      </c>
    </row>
    <row r="94" spans="1:9">
      <c r="A94" s="1" t="s">
        <v>50</v>
      </c>
      <c r="B94" s="1" t="s">
        <v>51</v>
      </c>
      <c r="C94" s="3">
        <v>43100</v>
      </c>
      <c r="D94" s="2">
        <v>9430</v>
      </c>
      <c r="E94" s="1" t="s">
        <v>52</v>
      </c>
      <c r="F94" s="2">
        <v>-0.4</v>
      </c>
      <c r="G94" s="2">
        <v>41</v>
      </c>
      <c r="H94" s="2">
        <v>40.799999999999997</v>
      </c>
      <c r="I94" s="2">
        <v>39.4</v>
      </c>
    </row>
    <row r="95" spans="1:9" hidden="1">
      <c r="A95" s="1" t="s">
        <v>50</v>
      </c>
      <c r="B95" s="1" t="s">
        <v>51</v>
      </c>
      <c r="C95" s="3">
        <v>42735</v>
      </c>
      <c r="D95" s="2">
        <v>9430</v>
      </c>
      <c r="E95" s="1" t="s">
        <v>52</v>
      </c>
      <c r="F95" s="2">
        <v>38</v>
      </c>
      <c r="G95" s="2">
        <v>37</v>
      </c>
      <c r="H95" s="2">
        <v>51.1</v>
      </c>
      <c r="I95" s="2">
        <v>57.3</v>
      </c>
    </row>
    <row r="96" spans="1:9" hidden="1">
      <c r="A96" s="1" t="s">
        <v>50</v>
      </c>
      <c r="B96" s="1" t="s">
        <v>51</v>
      </c>
      <c r="C96" s="3">
        <v>42369</v>
      </c>
      <c r="D96" s="2">
        <v>9430</v>
      </c>
      <c r="E96" s="1" t="s">
        <v>52</v>
      </c>
      <c r="F96" s="2">
        <v>39.1</v>
      </c>
      <c r="G96" s="2">
        <v>36.9</v>
      </c>
      <c r="H96" s="2">
        <v>51.3</v>
      </c>
      <c r="I96" s="2">
        <v>54.8</v>
      </c>
    </row>
    <row r="97" spans="1:9" hidden="1">
      <c r="A97" s="1" t="s">
        <v>50</v>
      </c>
      <c r="B97" s="1" t="s">
        <v>51</v>
      </c>
      <c r="C97" s="3">
        <v>42004</v>
      </c>
      <c r="D97" s="2">
        <v>9430</v>
      </c>
      <c r="E97" s="1" t="s">
        <v>52</v>
      </c>
      <c r="F97" s="2">
        <v>54.6</v>
      </c>
      <c r="G97" s="2">
        <v>36.700000000000003</v>
      </c>
      <c r="H97" s="2">
        <v>56.8</v>
      </c>
      <c r="I97" s="2">
        <v>59.4</v>
      </c>
    </row>
    <row r="98" spans="1:9">
      <c r="A98" s="1" t="s">
        <v>79</v>
      </c>
      <c r="B98" s="1" t="s">
        <v>80</v>
      </c>
      <c r="C98" s="3">
        <v>43100</v>
      </c>
      <c r="D98" s="2">
        <v>4024</v>
      </c>
      <c r="E98" s="1" t="s">
        <v>15</v>
      </c>
      <c r="F98" s="2">
        <v>3.2</v>
      </c>
      <c r="G98" s="2">
        <v>64.099999999999994</v>
      </c>
      <c r="H98" s="2">
        <v>66.2</v>
      </c>
      <c r="I98" s="2">
        <v>63.8</v>
      </c>
    </row>
    <row r="99" spans="1:9" hidden="1">
      <c r="A99" s="1" t="s">
        <v>79</v>
      </c>
      <c r="B99" s="1" t="s">
        <v>80</v>
      </c>
      <c r="C99" s="3">
        <v>42735</v>
      </c>
      <c r="D99" s="2">
        <v>4024</v>
      </c>
      <c r="E99" s="1" t="s">
        <v>15</v>
      </c>
      <c r="F99" s="2">
        <v>-8.6999999999999993</v>
      </c>
      <c r="G99" s="2">
        <v>62</v>
      </c>
      <c r="H99" s="2">
        <v>56.6</v>
      </c>
      <c r="I99" s="2">
        <v>63.2</v>
      </c>
    </row>
    <row r="100" spans="1:9" hidden="1">
      <c r="A100" s="1" t="s">
        <v>79</v>
      </c>
      <c r="B100" s="1" t="s">
        <v>80</v>
      </c>
      <c r="C100" s="3">
        <v>42369</v>
      </c>
      <c r="D100" s="2">
        <v>4024</v>
      </c>
      <c r="E100" s="1" t="s">
        <v>15</v>
      </c>
      <c r="F100" s="2">
        <v>-7.1</v>
      </c>
      <c r="G100" s="2">
        <v>63.2</v>
      </c>
      <c r="H100" s="2">
        <v>58.8</v>
      </c>
      <c r="I100" s="2">
        <v>70</v>
      </c>
    </row>
    <row r="101" spans="1:9" hidden="1">
      <c r="A101" s="1" t="s">
        <v>79</v>
      </c>
      <c r="B101" s="1" t="s">
        <v>80</v>
      </c>
      <c r="C101" s="3">
        <v>42004</v>
      </c>
      <c r="D101" s="2">
        <v>4024</v>
      </c>
      <c r="E101" s="1" t="s">
        <v>15</v>
      </c>
      <c r="F101" s="2">
        <v>-3.7</v>
      </c>
      <c r="G101" s="2">
        <v>64</v>
      </c>
      <c r="H101" s="2">
        <v>61.7</v>
      </c>
      <c r="I101" s="2">
        <v>70.5</v>
      </c>
    </row>
    <row r="102" spans="1:9">
      <c r="A102" s="1" t="s">
        <v>81</v>
      </c>
      <c r="B102" s="1" t="s">
        <v>82</v>
      </c>
      <c r="C102" s="3">
        <v>43100</v>
      </c>
      <c r="D102" s="2">
        <v>3300</v>
      </c>
      <c r="E102" s="1" t="s">
        <v>15</v>
      </c>
      <c r="F102" s="1" t="s">
        <v>39</v>
      </c>
      <c r="G102" s="2">
        <v>59.6</v>
      </c>
      <c r="H102" s="1" t="s">
        <v>39</v>
      </c>
      <c r="I102" s="1" t="s">
        <v>39</v>
      </c>
    </row>
    <row r="103" spans="1:9" hidden="1">
      <c r="A103" s="1" t="s">
        <v>81</v>
      </c>
      <c r="B103" s="1" t="s">
        <v>82</v>
      </c>
      <c r="C103" s="3">
        <v>42735</v>
      </c>
      <c r="D103" s="2">
        <v>3300</v>
      </c>
      <c r="E103" s="1" t="s">
        <v>15</v>
      </c>
      <c r="F103" s="2">
        <v>-55.6</v>
      </c>
      <c r="G103" s="2">
        <v>79.2</v>
      </c>
      <c r="H103" s="2">
        <v>35.200000000000003</v>
      </c>
      <c r="I103" s="2">
        <v>39.200000000000003</v>
      </c>
    </row>
    <row r="104" spans="1:9" hidden="1">
      <c r="A104" s="1" t="s">
        <v>81</v>
      </c>
      <c r="B104" s="1" t="s">
        <v>82</v>
      </c>
      <c r="C104" s="3">
        <v>42369</v>
      </c>
      <c r="D104" s="2">
        <v>3300</v>
      </c>
      <c r="E104" s="1" t="s">
        <v>15</v>
      </c>
      <c r="F104" s="2">
        <v>-51.6</v>
      </c>
      <c r="G104" s="2">
        <v>75.900000000000006</v>
      </c>
      <c r="H104" s="2">
        <v>36.700000000000003</v>
      </c>
      <c r="I104" s="2">
        <v>43.2</v>
      </c>
    </row>
    <row r="105" spans="1:9" hidden="1">
      <c r="A105" s="1" t="s">
        <v>81</v>
      </c>
      <c r="B105" s="1" t="s">
        <v>82</v>
      </c>
      <c r="C105" s="3">
        <v>42004</v>
      </c>
      <c r="D105" s="2">
        <v>3300</v>
      </c>
      <c r="E105" s="1" t="s">
        <v>15</v>
      </c>
      <c r="F105" s="2">
        <v>-46.6</v>
      </c>
      <c r="G105" s="2">
        <v>78.2</v>
      </c>
      <c r="H105" s="2">
        <v>41.8</v>
      </c>
      <c r="I105" s="2">
        <v>47.1</v>
      </c>
    </row>
    <row r="106" spans="1:9">
      <c r="A106" s="1" t="s">
        <v>99</v>
      </c>
      <c r="B106" s="1" t="s">
        <v>100</v>
      </c>
      <c r="C106" s="3">
        <v>43100</v>
      </c>
      <c r="D106" s="2">
        <v>360</v>
      </c>
      <c r="E106" s="1" t="s">
        <v>15</v>
      </c>
      <c r="F106" s="1" t="s">
        <v>39</v>
      </c>
      <c r="G106" s="2">
        <v>59.6</v>
      </c>
      <c r="H106" s="1" t="s">
        <v>39</v>
      </c>
      <c r="I106" s="1" t="s">
        <v>39</v>
      </c>
    </row>
    <row r="107" spans="1:9" hidden="1">
      <c r="A107" s="1" t="s">
        <v>99</v>
      </c>
      <c r="B107" s="1" t="s">
        <v>100</v>
      </c>
      <c r="C107" s="3">
        <v>42735</v>
      </c>
      <c r="D107" s="2">
        <v>360</v>
      </c>
      <c r="E107" s="1" t="s">
        <v>15</v>
      </c>
      <c r="F107" s="2">
        <v>65.5</v>
      </c>
      <c r="G107" s="2">
        <v>45</v>
      </c>
      <c r="H107" s="2">
        <v>74.5</v>
      </c>
      <c r="I107" s="2">
        <v>83.8</v>
      </c>
    </row>
    <row r="108" spans="1:9" hidden="1">
      <c r="A108" s="1" t="s">
        <v>99</v>
      </c>
      <c r="B108" s="1" t="s">
        <v>100</v>
      </c>
      <c r="C108" s="3">
        <v>42369</v>
      </c>
      <c r="D108" s="2">
        <v>360</v>
      </c>
      <c r="E108" s="1" t="s">
        <v>15</v>
      </c>
      <c r="F108" s="2">
        <v>64.599999999999994</v>
      </c>
      <c r="G108" s="2">
        <v>45</v>
      </c>
      <c r="H108" s="2">
        <v>74.099999999999994</v>
      </c>
      <c r="I108" s="2">
        <v>88.9</v>
      </c>
    </row>
    <row r="109" spans="1:9" hidden="1">
      <c r="A109" s="1" t="s">
        <v>99</v>
      </c>
      <c r="B109" s="1" t="s">
        <v>100</v>
      </c>
      <c r="C109" s="3">
        <v>42004</v>
      </c>
      <c r="D109" s="2">
        <v>360</v>
      </c>
      <c r="E109" s="1" t="s">
        <v>15</v>
      </c>
      <c r="F109" s="2">
        <v>107.3</v>
      </c>
      <c r="G109" s="2">
        <v>45</v>
      </c>
      <c r="H109" s="2">
        <v>93.4</v>
      </c>
      <c r="I109" s="2">
        <v>106.6</v>
      </c>
    </row>
    <row r="110" spans="1:9">
      <c r="A110" s="1" t="s">
        <v>58</v>
      </c>
      <c r="B110" s="1" t="s">
        <v>59</v>
      </c>
      <c r="C110" s="3">
        <v>43100</v>
      </c>
      <c r="D110" s="2">
        <v>2744</v>
      </c>
      <c r="E110" s="1" t="s">
        <v>47</v>
      </c>
      <c r="F110" s="2">
        <v>2.8</v>
      </c>
      <c r="G110" s="2">
        <v>45.9</v>
      </c>
      <c r="H110" s="2">
        <v>47.2</v>
      </c>
      <c r="I110" s="2">
        <v>46.6</v>
      </c>
    </row>
    <row r="111" spans="1:9" hidden="1">
      <c r="A111" s="1" t="s">
        <v>58</v>
      </c>
      <c r="B111" s="1" t="s">
        <v>59</v>
      </c>
      <c r="C111" s="3">
        <v>42735</v>
      </c>
      <c r="D111" s="2">
        <v>2744</v>
      </c>
      <c r="E111" s="1" t="s">
        <v>47</v>
      </c>
      <c r="F111" s="2">
        <v>1.9</v>
      </c>
      <c r="G111" s="2">
        <v>41.7</v>
      </c>
      <c r="H111" s="2">
        <v>42.5</v>
      </c>
      <c r="I111" s="2">
        <v>48.1</v>
      </c>
    </row>
    <row r="112" spans="1:9" hidden="1">
      <c r="A112" s="1" t="s">
        <v>58</v>
      </c>
      <c r="B112" s="1" t="s">
        <v>59</v>
      </c>
      <c r="C112" s="3">
        <v>42369</v>
      </c>
      <c r="D112" s="2">
        <v>2744</v>
      </c>
      <c r="E112" s="1" t="s">
        <v>47</v>
      </c>
      <c r="F112" s="2">
        <v>4.3</v>
      </c>
      <c r="G112" s="2">
        <v>40.5</v>
      </c>
      <c r="H112" s="2">
        <v>42.2</v>
      </c>
      <c r="I112" s="2">
        <v>46</v>
      </c>
    </row>
    <row r="113" spans="1:9" hidden="1">
      <c r="A113" s="1" t="s">
        <v>58</v>
      </c>
      <c r="B113" s="1" t="s">
        <v>59</v>
      </c>
      <c r="C113" s="3">
        <v>42004</v>
      </c>
      <c r="D113" s="2">
        <v>2744</v>
      </c>
      <c r="E113" s="1" t="s">
        <v>47</v>
      </c>
      <c r="F113" s="2">
        <v>10.4</v>
      </c>
      <c r="G113" s="2">
        <v>41.5</v>
      </c>
      <c r="H113" s="2">
        <v>45.8</v>
      </c>
      <c r="I113" s="2">
        <v>48.3</v>
      </c>
    </row>
    <row r="114" spans="1:9">
      <c r="A114" s="1" t="s">
        <v>103</v>
      </c>
      <c r="B114" s="1" t="s">
        <v>104</v>
      </c>
      <c r="C114" s="3">
        <v>43100</v>
      </c>
      <c r="D114" s="2">
        <v>1672</v>
      </c>
      <c r="E114" s="1" t="s">
        <v>57</v>
      </c>
      <c r="F114" s="2">
        <v>58.9</v>
      </c>
      <c r="G114" s="2">
        <v>47.4</v>
      </c>
      <c r="H114" s="2">
        <v>75.3</v>
      </c>
      <c r="I114" s="2">
        <v>75.3</v>
      </c>
    </row>
    <row r="115" spans="1:9" hidden="1">
      <c r="A115" s="1" t="s">
        <v>103</v>
      </c>
      <c r="B115" s="1" t="s">
        <v>104</v>
      </c>
      <c r="C115" s="3">
        <v>42735</v>
      </c>
      <c r="D115" s="2">
        <v>1672</v>
      </c>
      <c r="E115" s="1" t="s">
        <v>57</v>
      </c>
      <c r="F115" s="2">
        <v>1.6</v>
      </c>
      <c r="G115" s="2">
        <v>47.8</v>
      </c>
      <c r="H115" s="2">
        <v>48.5</v>
      </c>
      <c r="I115" s="2">
        <v>48.5</v>
      </c>
    </row>
    <row r="116" spans="1:9" hidden="1">
      <c r="A116" s="1" t="s">
        <v>103</v>
      </c>
      <c r="B116" s="1" t="s">
        <v>104</v>
      </c>
      <c r="C116" s="3">
        <v>42369</v>
      </c>
      <c r="D116" s="2">
        <v>1672</v>
      </c>
      <c r="E116" s="1" t="s">
        <v>57</v>
      </c>
      <c r="F116" s="2">
        <v>0.3</v>
      </c>
      <c r="G116" s="2">
        <v>45.2</v>
      </c>
      <c r="H116" s="2">
        <v>45.3</v>
      </c>
      <c r="I116" s="2">
        <v>45.3</v>
      </c>
    </row>
    <row r="117" spans="1:9" hidden="1">
      <c r="A117" s="1" t="s">
        <v>103</v>
      </c>
      <c r="B117" s="1" t="s">
        <v>104</v>
      </c>
      <c r="C117" s="3">
        <v>42004</v>
      </c>
      <c r="D117" s="2">
        <v>1672</v>
      </c>
      <c r="E117" s="1" t="s">
        <v>57</v>
      </c>
      <c r="F117" s="2">
        <v>21.9</v>
      </c>
      <c r="G117" s="2">
        <v>43.8</v>
      </c>
      <c r="H117" s="2">
        <v>53.4</v>
      </c>
      <c r="I117" s="2">
        <v>53.4</v>
      </c>
    </row>
    <row r="118" spans="1:9">
      <c r="A118" s="1" t="s">
        <v>121</v>
      </c>
      <c r="B118" s="1" t="s">
        <v>122</v>
      </c>
      <c r="C118" s="3">
        <v>43100</v>
      </c>
      <c r="D118" s="2">
        <v>890</v>
      </c>
      <c r="E118" s="1" t="s">
        <v>57</v>
      </c>
      <c r="F118" s="2">
        <v>9</v>
      </c>
      <c r="G118" s="2">
        <v>30.8</v>
      </c>
      <c r="H118" s="2">
        <v>33.6</v>
      </c>
      <c r="I118" s="2">
        <v>31.1</v>
      </c>
    </row>
    <row r="119" spans="1:9" hidden="1">
      <c r="A119" s="1" t="s">
        <v>121</v>
      </c>
      <c r="B119" s="1" t="s">
        <v>122</v>
      </c>
      <c r="C119" s="3">
        <v>42735</v>
      </c>
      <c r="D119" s="2">
        <v>890</v>
      </c>
      <c r="E119" s="1" t="s">
        <v>57</v>
      </c>
      <c r="F119" s="2">
        <v>7.4</v>
      </c>
      <c r="G119" s="2">
        <v>30.8</v>
      </c>
      <c r="H119" s="2">
        <v>33.1</v>
      </c>
      <c r="I119" s="2">
        <v>29.2</v>
      </c>
    </row>
    <row r="120" spans="1:9" hidden="1">
      <c r="A120" s="1" t="s">
        <v>121</v>
      </c>
      <c r="B120" s="1" t="s">
        <v>122</v>
      </c>
      <c r="C120" s="3">
        <v>42369</v>
      </c>
      <c r="D120" s="2">
        <v>890</v>
      </c>
      <c r="E120" s="1" t="s">
        <v>57</v>
      </c>
      <c r="F120" s="2">
        <v>-6.7</v>
      </c>
      <c r="G120" s="2">
        <v>30.8</v>
      </c>
      <c r="H120" s="2">
        <v>28.8</v>
      </c>
      <c r="I120" s="2">
        <v>27.2</v>
      </c>
    </row>
    <row r="121" spans="1:9" hidden="1">
      <c r="A121" s="1" t="s">
        <v>121</v>
      </c>
      <c r="B121" s="1" t="s">
        <v>122</v>
      </c>
      <c r="C121" s="3">
        <v>42004</v>
      </c>
      <c r="D121" s="2">
        <v>890</v>
      </c>
      <c r="E121" s="1" t="s">
        <v>57</v>
      </c>
      <c r="F121" s="2">
        <v>30.4</v>
      </c>
      <c r="G121" s="2">
        <v>30.8</v>
      </c>
      <c r="H121" s="2">
        <v>40.200000000000003</v>
      </c>
      <c r="I121" s="2">
        <v>37.6</v>
      </c>
    </row>
    <row r="122" spans="1:9">
      <c r="A122" s="1" t="s">
        <v>105</v>
      </c>
      <c r="B122" s="1" t="s">
        <v>106</v>
      </c>
      <c r="C122" s="3">
        <v>43100</v>
      </c>
      <c r="D122" s="2">
        <v>204</v>
      </c>
      <c r="E122" s="1" t="s">
        <v>57</v>
      </c>
      <c r="F122" s="2">
        <v>75.900000000000006</v>
      </c>
      <c r="G122" s="2">
        <v>30.8</v>
      </c>
      <c r="H122" s="2">
        <v>54.2</v>
      </c>
      <c r="I122" s="2">
        <v>51.7</v>
      </c>
    </row>
    <row r="123" spans="1:9" hidden="1">
      <c r="A123" s="1" t="s">
        <v>105</v>
      </c>
      <c r="B123" s="1" t="s">
        <v>106</v>
      </c>
      <c r="C123" s="3">
        <v>42735</v>
      </c>
      <c r="D123" s="2">
        <v>204</v>
      </c>
      <c r="E123" s="1" t="s">
        <v>57</v>
      </c>
      <c r="F123" s="2">
        <v>17.399999999999999</v>
      </c>
      <c r="G123" s="2">
        <v>30.8</v>
      </c>
      <c r="H123" s="2">
        <v>36.200000000000003</v>
      </c>
      <c r="I123" s="2">
        <v>39.9</v>
      </c>
    </row>
    <row r="124" spans="1:9" hidden="1">
      <c r="A124" s="1" t="s">
        <v>105</v>
      </c>
      <c r="B124" s="1" t="s">
        <v>106</v>
      </c>
      <c r="C124" s="3">
        <v>42369</v>
      </c>
      <c r="D124" s="2">
        <v>204</v>
      </c>
      <c r="E124" s="1" t="s">
        <v>57</v>
      </c>
      <c r="F124" s="2">
        <v>20.399999999999999</v>
      </c>
      <c r="G124" s="2">
        <v>30.8</v>
      </c>
      <c r="H124" s="2">
        <v>37.1</v>
      </c>
      <c r="I124" s="2">
        <v>40.1</v>
      </c>
    </row>
    <row r="125" spans="1:9" hidden="1">
      <c r="A125" s="1" t="s">
        <v>105</v>
      </c>
      <c r="B125" s="1" t="s">
        <v>106</v>
      </c>
      <c r="C125" s="3">
        <v>42004</v>
      </c>
      <c r="D125" s="2">
        <v>204</v>
      </c>
      <c r="E125" s="1" t="s">
        <v>57</v>
      </c>
      <c r="F125" s="2">
        <v>22.5</v>
      </c>
      <c r="G125" s="2">
        <v>30.8</v>
      </c>
      <c r="H125" s="2">
        <v>37.799999999999997</v>
      </c>
      <c r="I125" s="2">
        <v>38.1</v>
      </c>
    </row>
    <row r="126" spans="1:9">
      <c r="A126" s="1" t="s">
        <v>83</v>
      </c>
      <c r="B126" s="1" t="s">
        <v>84</v>
      </c>
      <c r="C126" s="3">
        <v>43100</v>
      </c>
      <c r="D126" s="2">
        <v>2080</v>
      </c>
      <c r="E126" s="1" t="s">
        <v>15</v>
      </c>
      <c r="F126" s="2">
        <v>-44.2</v>
      </c>
      <c r="G126" s="2">
        <v>86.3</v>
      </c>
      <c r="H126" s="2">
        <v>48.1</v>
      </c>
      <c r="I126" s="2">
        <v>48.4</v>
      </c>
    </row>
    <row r="127" spans="1:9" hidden="1">
      <c r="A127" s="1" t="s">
        <v>83</v>
      </c>
      <c r="B127" s="1" t="s">
        <v>84</v>
      </c>
      <c r="C127" s="3">
        <v>42735</v>
      </c>
      <c r="D127" s="2">
        <v>2080</v>
      </c>
      <c r="E127" s="1" t="s">
        <v>15</v>
      </c>
      <c r="F127" s="2">
        <v>-55.2</v>
      </c>
      <c r="G127" s="2">
        <v>89</v>
      </c>
      <c r="H127" s="2">
        <v>39.9</v>
      </c>
      <c r="I127" s="2">
        <v>44.1</v>
      </c>
    </row>
    <row r="128" spans="1:9" hidden="1">
      <c r="A128" s="1" t="s">
        <v>83</v>
      </c>
      <c r="B128" s="1" t="s">
        <v>84</v>
      </c>
      <c r="C128" s="3">
        <v>42369</v>
      </c>
      <c r="D128" s="2">
        <v>2080</v>
      </c>
      <c r="E128" s="1" t="s">
        <v>15</v>
      </c>
      <c r="F128" s="2">
        <v>-45.5</v>
      </c>
      <c r="G128" s="2">
        <v>80.7</v>
      </c>
      <c r="H128" s="2">
        <v>44</v>
      </c>
      <c r="I128" s="2">
        <v>46.6</v>
      </c>
    </row>
    <row r="129" spans="1:9" hidden="1">
      <c r="A129" s="1" t="s">
        <v>83</v>
      </c>
      <c r="B129" s="1" t="s">
        <v>84</v>
      </c>
      <c r="C129" s="3">
        <v>42004</v>
      </c>
      <c r="D129" s="2">
        <v>2080</v>
      </c>
      <c r="E129" s="1" t="s">
        <v>15</v>
      </c>
      <c r="F129" s="2">
        <v>-42.6</v>
      </c>
      <c r="G129" s="2">
        <v>80.3</v>
      </c>
      <c r="H129" s="2">
        <v>46.1</v>
      </c>
      <c r="I129" s="2">
        <v>47.9</v>
      </c>
    </row>
    <row r="130" spans="1:9">
      <c r="A130" s="1" t="s">
        <v>112</v>
      </c>
      <c r="B130" s="1" t="s">
        <v>113</v>
      </c>
      <c r="C130" s="3">
        <v>43100</v>
      </c>
      <c r="D130" s="2">
        <v>1240</v>
      </c>
      <c r="E130" s="1" t="s">
        <v>109</v>
      </c>
      <c r="F130" s="1" t="s">
        <v>39</v>
      </c>
      <c r="G130" s="1" t="s">
        <v>39</v>
      </c>
      <c r="H130" s="1" t="s">
        <v>39</v>
      </c>
      <c r="I130" s="1" t="s">
        <v>39</v>
      </c>
    </row>
    <row r="131" spans="1:9" hidden="1">
      <c r="A131" s="1" t="s">
        <v>112</v>
      </c>
      <c r="B131" s="1" t="s">
        <v>113</v>
      </c>
      <c r="C131" s="3">
        <v>42735</v>
      </c>
      <c r="D131" s="2">
        <v>1240</v>
      </c>
      <c r="E131" s="1" t="s">
        <v>109</v>
      </c>
      <c r="F131" s="1" t="s">
        <v>39</v>
      </c>
      <c r="G131" s="1" t="s">
        <v>39</v>
      </c>
      <c r="H131" s="1" t="s">
        <v>39</v>
      </c>
      <c r="I131" s="1" t="s">
        <v>39</v>
      </c>
    </row>
    <row r="132" spans="1:9" hidden="1">
      <c r="A132" s="1" t="s">
        <v>112</v>
      </c>
      <c r="B132" s="1" t="s">
        <v>113</v>
      </c>
      <c r="C132" s="3">
        <v>42369</v>
      </c>
      <c r="D132" s="2">
        <v>1240</v>
      </c>
      <c r="E132" s="1" t="s">
        <v>109</v>
      </c>
      <c r="F132" s="1" t="s">
        <v>39</v>
      </c>
      <c r="G132" s="1" t="s">
        <v>39</v>
      </c>
      <c r="H132" s="1" t="s">
        <v>39</v>
      </c>
      <c r="I132" s="1" t="s">
        <v>39</v>
      </c>
    </row>
    <row r="133" spans="1:9" hidden="1">
      <c r="A133" s="1" t="s">
        <v>112</v>
      </c>
      <c r="B133" s="1" t="s">
        <v>113</v>
      </c>
      <c r="C133" s="3">
        <v>42004</v>
      </c>
      <c r="D133" s="2">
        <v>1240</v>
      </c>
      <c r="E133" s="1" t="s">
        <v>109</v>
      </c>
      <c r="F133" s="1" t="s">
        <v>39</v>
      </c>
      <c r="G133" s="1" t="s">
        <v>39</v>
      </c>
      <c r="H133" s="1" t="s">
        <v>39</v>
      </c>
      <c r="I133" s="1" t="s">
        <v>39</v>
      </c>
    </row>
    <row r="134" spans="1:9">
      <c r="A134" s="1" t="s">
        <v>43</v>
      </c>
      <c r="B134" s="1" t="s">
        <v>44</v>
      </c>
      <c r="C134" s="3">
        <v>43100</v>
      </c>
      <c r="D134" s="2">
        <v>5130</v>
      </c>
      <c r="E134" s="1" t="s">
        <v>15</v>
      </c>
      <c r="F134" s="1" t="s">
        <v>39</v>
      </c>
      <c r="G134" s="2">
        <v>59.6</v>
      </c>
      <c r="H134" s="1" t="s">
        <v>39</v>
      </c>
      <c r="I134" s="1" t="s">
        <v>39</v>
      </c>
    </row>
    <row r="135" spans="1:9" hidden="1">
      <c r="A135" s="1" t="s">
        <v>43</v>
      </c>
      <c r="B135" s="1" t="s">
        <v>44</v>
      </c>
      <c r="C135" s="3">
        <v>42735</v>
      </c>
      <c r="D135" s="2">
        <v>5130</v>
      </c>
      <c r="E135" s="1" t="s">
        <v>15</v>
      </c>
      <c r="F135" s="2">
        <v>2.7</v>
      </c>
      <c r="G135" s="2">
        <v>96</v>
      </c>
      <c r="H135" s="2">
        <v>98.6</v>
      </c>
      <c r="I135" s="2">
        <v>110</v>
      </c>
    </row>
    <row r="136" spans="1:9" hidden="1">
      <c r="A136" s="1" t="s">
        <v>43</v>
      </c>
      <c r="B136" s="1" t="s">
        <v>44</v>
      </c>
      <c r="C136" s="3">
        <v>42369</v>
      </c>
      <c r="D136" s="2">
        <v>5130</v>
      </c>
      <c r="E136" s="1" t="s">
        <v>15</v>
      </c>
      <c r="F136" s="2">
        <v>0.2</v>
      </c>
      <c r="G136" s="2">
        <v>93.8</v>
      </c>
      <c r="H136" s="2">
        <v>94</v>
      </c>
      <c r="I136" s="2">
        <v>105</v>
      </c>
    </row>
    <row r="137" spans="1:9" hidden="1">
      <c r="A137" s="1" t="s">
        <v>43</v>
      </c>
      <c r="B137" s="1" t="s">
        <v>44</v>
      </c>
      <c r="C137" s="3">
        <v>42004</v>
      </c>
      <c r="D137" s="2">
        <v>5130</v>
      </c>
      <c r="E137" s="1" t="s">
        <v>15</v>
      </c>
      <c r="F137" s="2">
        <v>-1.9</v>
      </c>
      <c r="G137" s="2">
        <v>100.2</v>
      </c>
      <c r="H137" s="2">
        <v>98.3</v>
      </c>
      <c r="I137" s="2">
        <v>105.7</v>
      </c>
    </row>
    <row r="138" spans="1:9">
      <c r="A138" s="1" t="s">
        <v>125</v>
      </c>
      <c r="B138" s="1" t="s">
        <v>126</v>
      </c>
      <c r="C138" s="3">
        <v>43100</v>
      </c>
      <c r="D138" s="2">
        <v>70741</v>
      </c>
      <c r="E138" s="1" t="s">
        <v>10</v>
      </c>
      <c r="F138" s="2">
        <v>-22.7</v>
      </c>
      <c r="G138" s="2">
        <v>47.1</v>
      </c>
      <c r="H138" s="2">
        <v>36.5</v>
      </c>
      <c r="I138" s="2">
        <v>36.5</v>
      </c>
    </row>
    <row r="139" spans="1:9" hidden="1">
      <c r="A139" s="1" t="s">
        <v>125</v>
      </c>
      <c r="B139" s="1" t="s">
        <v>126</v>
      </c>
      <c r="C139" s="3">
        <v>42735</v>
      </c>
      <c r="D139" s="2">
        <v>70741</v>
      </c>
      <c r="E139" s="1" t="s">
        <v>10</v>
      </c>
      <c r="F139" s="2">
        <v>7.8</v>
      </c>
      <c r="G139" s="2">
        <v>47.1</v>
      </c>
      <c r="H139" s="2">
        <v>50.9</v>
      </c>
      <c r="I139" s="2">
        <v>54.9</v>
      </c>
    </row>
    <row r="140" spans="1:9" hidden="1">
      <c r="A140" s="1" t="s">
        <v>125</v>
      </c>
      <c r="B140" s="1" t="s">
        <v>126</v>
      </c>
      <c r="C140" s="3">
        <v>42369</v>
      </c>
      <c r="D140" s="2">
        <v>70741</v>
      </c>
      <c r="E140" s="1" t="s">
        <v>10</v>
      </c>
      <c r="F140" s="2">
        <v>18.100000000000001</v>
      </c>
      <c r="G140" s="2">
        <v>47.1</v>
      </c>
      <c r="H140" s="2">
        <v>55.7</v>
      </c>
      <c r="I140" s="2">
        <v>62</v>
      </c>
    </row>
    <row r="141" spans="1:9" hidden="1">
      <c r="A141" s="1" t="s">
        <v>125</v>
      </c>
      <c r="B141" s="1" t="s">
        <v>126</v>
      </c>
      <c r="C141" s="3">
        <v>42004</v>
      </c>
      <c r="D141" s="2">
        <v>70741</v>
      </c>
      <c r="E141" s="1" t="s">
        <v>10</v>
      </c>
      <c r="F141" s="2">
        <v>26.9</v>
      </c>
      <c r="G141" s="2">
        <v>47.1</v>
      </c>
      <c r="H141" s="2">
        <v>59.8</v>
      </c>
      <c r="I141" s="2">
        <v>64.900000000000006</v>
      </c>
    </row>
    <row r="142" spans="1:9">
      <c r="A142" s="1" t="s">
        <v>107</v>
      </c>
      <c r="B142" s="1" t="s">
        <v>108</v>
      </c>
      <c r="C142" s="3">
        <v>43100</v>
      </c>
      <c r="D142" s="2">
        <v>400</v>
      </c>
      <c r="E142" s="1" t="s">
        <v>109</v>
      </c>
      <c r="F142" s="1" t="s">
        <v>39</v>
      </c>
      <c r="G142" s="1" t="s">
        <v>39</v>
      </c>
      <c r="H142" s="1" t="s">
        <v>39</v>
      </c>
      <c r="I142" s="1" t="s">
        <v>39</v>
      </c>
    </row>
    <row r="143" spans="1:9" hidden="1">
      <c r="A143" s="1" t="s">
        <v>107</v>
      </c>
      <c r="B143" s="1" t="s">
        <v>108</v>
      </c>
      <c r="C143" s="3">
        <v>42735</v>
      </c>
      <c r="D143" s="2">
        <v>400</v>
      </c>
      <c r="E143" s="1" t="s">
        <v>109</v>
      </c>
      <c r="F143" s="1" t="s">
        <v>39</v>
      </c>
      <c r="G143" s="1" t="s">
        <v>39</v>
      </c>
      <c r="H143" s="2">
        <v>162.80000000000001</v>
      </c>
      <c r="I143" s="2">
        <v>179.7</v>
      </c>
    </row>
    <row r="144" spans="1:9" hidden="1">
      <c r="A144" s="1" t="s">
        <v>107</v>
      </c>
      <c r="B144" s="1" t="s">
        <v>108</v>
      </c>
      <c r="C144" s="3">
        <v>42369</v>
      </c>
      <c r="D144" s="2">
        <v>400</v>
      </c>
      <c r="E144" s="1" t="s">
        <v>109</v>
      </c>
      <c r="F144" s="1" t="s">
        <v>39</v>
      </c>
      <c r="G144" s="1" t="s">
        <v>39</v>
      </c>
      <c r="H144" s="2">
        <v>183.3</v>
      </c>
      <c r="I144" s="2">
        <v>224.3</v>
      </c>
    </row>
    <row r="145" spans="1:9" hidden="1">
      <c r="A145" s="1" t="s">
        <v>107</v>
      </c>
      <c r="B145" s="1" t="s">
        <v>108</v>
      </c>
      <c r="C145" s="3">
        <v>42004</v>
      </c>
      <c r="D145" s="2">
        <v>400</v>
      </c>
      <c r="E145" s="1" t="s">
        <v>109</v>
      </c>
      <c r="F145" s="1" t="s">
        <v>39</v>
      </c>
      <c r="G145" s="1" t="s">
        <v>39</v>
      </c>
      <c r="H145" s="2">
        <v>187.3</v>
      </c>
      <c r="I145" s="2">
        <v>216.5</v>
      </c>
    </row>
    <row r="146" spans="1:9">
      <c r="A146" s="1" t="s">
        <v>85</v>
      </c>
      <c r="B146" s="1" t="s">
        <v>86</v>
      </c>
      <c r="C146" s="3">
        <v>43100</v>
      </c>
      <c r="D146" s="2">
        <v>2820</v>
      </c>
      <c r="E146" s="1" t="s">
        <v>87</v>
      </c>
      <c r="F146" s="2">
        <v>57.7</v>
      </c>
      <c r="G146" s="2">
        <v>39.200000000000003</v>
      </c>
      <c r="H146" s="2">
        <v>61.8</v>
      </c>
      <c r="I146" s="2">
        <v>61.8</v>
      </c>
    </row>
    <row r="147" spans="1:9" hidden="1">
      <c r="A147" s="1" t="s">
        <v>85</v>
      </c>
      <c r="B147" s="1" t="s">
        <v>86</v>
      </c>
      <c r="C147" s="3">
        <v>42735</v>
      </c>
      <c r="D147" s="2">
        <v>2820</v>
      </c>
      <c r="E147" s="1" t="s">
        <v>87</v>
      </c>
      <c r="F147" s="2">
        <v>21.7</v>
      </c>
      <c r="G147" s="2">
        <v>39.200000000000003</v>
      </c>
      <c r="H147" s="2">
        <v>47.7</v>
      </c>
      <c r="I147" s="2">
        <v>47.7</v>
      </c>
    </row>
    <row r="148" spans="1:9" hidden="1">
      <c r="A148" s="1" t="s">
        <v>85</v>
      </c>
      <c r="B148" s="1" t="s">
        <v>86</v>
      </c>
      <c r="C148" s="3">
        <v>42369</v>
      </c>
      <c r="D148" s="2">
        <v>2820</v>
      </c>
      <c r="E148" s="1" t="s">
        <v>87</v>
      </c>
      <c r="F148" s="2">
        <v>11.6</v>
      </c>
      <c r="G148" s="2">
        <v>39.200000000000003</v>
      </c>
      <c r="H148" s="2">
        <v>43.7</v>
      </c>
      <c r="I148" s="2">
        <v>43.7</v>
      </c>
    </row>
    <row r="149" spans="1:9" hidden="1">
      <c r="A149" s="1" t="s">
        <v>85</v>
      </c>
      <c r="B149" s="1" t="s">
        <v>86</v>
      </c>
      <c r="C149" s="3">
        <v>42004</v>
      </c>
      <c r="D149" s="2">
        <v>2820</v>
      </c>
      <c r="E149" s="1" t="s">
        <v>87</v>
      </c>
      <c r="F149" s="2">
        <v>112.1</v>
      </c>
      <c r="G149" s="2">
        <v>39.200000000000003</v>
      </c>
      <c r="H149" s="2">
        <v>83.2</v>
      </c>
      <c r="I149" s="2">
        <v>83.2</v>
      </c>
    </row>
    <row r="150" spans="1:9">
      <c r="A150" s="1" t="s">
        <v>13</v>
      </c>
      <c r="B150" s="1" t="s">
        <v>14</v>
      </c>
      <c r="C150" s="3">
        <v>43100</v>
      </c>
      <c r="D150" s="2">
        <v>11554</v>
      </c>
      <c r="E150" s="1" t="s">
        <v>15</v>
      </c>
      <c r="F150" s="2">
        <v>-10.7</v>
      </c>
      <c r="G150" s="2">
        <v>70.5</v>
      </c>
      <c r="H150" s="2">
        <v>62.9</v>
      </c>
      <c r="I150" s="2">
        <v>62.1</v>
      </c>
    </row>
    <row r="151" spans="1:9" hidden="1">
      <c r="A151" s="1" t="s">
        <v>13</v>
      </c>
      <c r="B151" s="1" t="s">
        <v>14</v>
      </c>
      <c r="C151" s="3">
        <v>42735</v>
      </c>
      <c r="D151" s="2">
        <v>11554</v>
      </c>
      <c r="E151" s="1" t="s">
        <v>15</v>
      </c>
      <c r="F151" s="2">
        <v>-12.4</v>
      </c>
      <c r="G151" s="2">
        <v>69.2</v>
      </c>
      <c r="H151" s="2">
        <v>60.6</v>
      </c>
      <c r="I151" s="2">
        <v>67.900000000000006</v>
      </c>
    </row>
    <row r="152" spans="1:9" hidden="1">
      <c r="A152" s="1" t="s">
        <v>13</v>
      </c>
      <c r="B152" s="1" t="s">
        <v>14</v>
      </c>
      <c r="C152" s="3">
        <v>42369</v>
      </c>
      <c r="D152" s="2">
        <v>11554</v>
      </c>
      <c r="E152" s="1" t="s">
        <v>15</v>
      </c>
      <c r="F152" s="2">
        <v>-13.5</v>
      </c>
      <c r="G152" s="2">
        <v>69.599999999999994</v>
      </c>
      <c r="H152" s="2">
        <v>60.2</v>
      </c>
      <c r="I152" s="2">
        <v>72.400000000000006</v>
      </c>
    </row>
    <row r="153" spans="1:9" hidden="1">
      <c r="A153" s="1" t="s">
        <v>13</v>
      </c>
      <c r="B153" s="1" t="s">
        <v>14</v>
      </c>
      <c r="C153" s="3">
        <v>42004</v>
      </c>
      <c r="D153" s="2">
        <v>11554</v>
      </c>
      <c r="E153" s="1" t="s">
        <v>15</v>
      </c>
      <c r="F153" s="2">
        <v>-9.5</v>
      </c>
      <c r="G153" s="2">
        <v>71.8</v>
      </c>
      <c r="H153" s="2">
        <v>65</v>
      </c>
      <c r="I153" s="2">
        <v>74.900000000000006</v>
      </c>
    </row>
    <row r="154" spans="1:9">
      <c r="A154" s="1" t="s">
        <v>88</v>
      </c>
      <c r="B154" s="1" t="s">
        <v>89</v>
      </c>
      <c r="C154" s="3">
        <v>43100</v>
      </c>
      <c r="D154" s="2">
        <v>4070</v>
      </c>
      <c r="E154" s="1" t="s">
        <v>87</v>
      </c>
      <c r="F154" s="2">
        <v>16.3</v>
      </c>
      <c r="G154" s="2">
        <v>73</v>
      </c>
      <c r="H154" s="2">
        <v>84.8</v>
      </c>
      <c r="I154" s="2">
        <v>84.2</v>
      </c>
    </row>
    <row r="155" spans="1:9" hidden="1">
      <c r="A155" s="1" t="s">
        <v>88</v>
      </c>
      <c r="B155" s="1" t="s">
        <v>89</v>
      </c>
      <c r="C155" s="3">
        <v>42735</v>
      </c>
      <c r="D155" s="2">
        <v>4070</v>
      </c>
      <c r="E155" s="1" t="s">
        <v>87</v>
      </c>
      <c r="F155" s="2">
        <v>5.3</v>
      </c>
      <c r="G155" s="2">
        <v>66</v>
      </c>
      <c r="H155" s="2">
        <v>69.5</v>
      </c>
      <c r="I155" s="2">
        <v>78.7</v>
      </c>
    </row>
    <row r="156" spans="1:9" hidden="1">
      <c r="A156" s="1" t="s">
        <v>88</v>
      </c>
      <c r="B156" s="1" t="s">
        <v>89</v>
      </c>
      <c r="C156" s="3">
        <v>42369</v>
      </c>
      <c r="D156" s="2">
        <v>4070</v>
      </c>
      <c r="E156" s="1" t="s">
        <v>87</v>
      </c>
      <c r="F156" s="2">
        <v>6.2</v>
      </c>
      <c r="G156" s="2">
        <v>65.8</v>
      </c>
      <c r="H156" s="2">
        <v>69.8</v>
      </c>
      <c r="I156" s="2">
        <v>84.6</v>
      </c>
    </row>
    <row r="157" spans="1:9" hidden="1">
      <c r="A157" s="1" t="s">
        <v>88</v>
      </c>
      <c r="B157" s="1" t="s">
        <v>89</v>
      </c>
      <c r="C157" s="3">
        <v>42004</v>
      </c>
      <c r="D157" s="2">
        <v>4070</v>
      </c>
      <c r="E157" s="1" t="s">
        <v>87</v>
      </c>
      <c r="F157" s="2">
        <v>9.8000000000000007</v>
      </c>
      <c r="G157" s="2">
        <v>66.3</v>
      </c>
      <c r="H157" s="2">
        <v>72.7</v>
      </c>
      <c r="I157" s="2">
        <v>84.7</v>
      </c>
    </row>
    <row r="158" spans="1:9">
      <c r="A158" s="1" t="s">
        <v>110</v>
      </c>
      <c r="B158" s="1" t="s">
        <v>111</v>
      </c>
      <c r="C158" s="3">
        <v>43100</v>
      </c>
      <c r="D158" s="2">
        <v>904</v>
      </c>
      <c r="E158" s="1" t="s">
        <v>57</v>
      </c>
      <c r="F158" s="2">
        <v>60</v>
      </c>
      <c r="G158" s="2">
        <v>30.8</v>
      </c>
      <c r="H158" s="2">
        <v>49.3</v>
      </c>
      <c r="I158" s="2">
        <v>44.5</v>
      </c>
    </row>
    <row r="159" spans="1:9" hidden="1">
      <c r="A159" s="1" t="s">
        <v>110</v>
      </c>
      <c r="B159" s="1" t="s">
        <v>111</v>
      </c>
      <c r="C159" s="3">
        <v>42735</v>
      </c>
      <c r="D159" s="2">
        <v>904</v>
      </c>
      <c r="E159" s="1" t="s">
        <v>57</v>
      </c>
      <c r="F159" s="2">
        <v>61.4</v>
      </c>
      <c r="G159" s="2">
        <v>30.8</v>
      </c>
      <c r="H159" s="2">
        <v>49.8</v>
      </c>
      <c r="I159" s="2">
        <v>46.3</v>
      </c>
    </row>
    <row r="160" spans="1:9" hidden="1">
      <c r="A160" s="1" t="s">
        <v>110</v>
      </c>
      <c r="B160" s="1" t="s">
        <v>111</v>
      </c>
      <c r="C160" s="3">
        <v>42369</v>
      </c>
      <c r="D160" s="2">
        <v>904</v>
      </c>
      <c r="E160" s="1" t="s">
        <v>57</v>
      </c>
      <c r="F160" s="2">
        <v>75.099999999999994</v>
      </c>
      <c r="G160" s="2">
        <v>30.8</v>
      </c>
      <c r="H160" s="2">
        <v>54</v>
      </c>
      <c r="I160" s="2">
        <v>51</v>
      </c>
    </row>
    <row r="161" spans="1:9" hidden="1">
      <c r="A161" s="1" t="s">
        <v>110</v>
      </c>
      <c r="B161" s="1" t="s">
        <v>111</v>
      </c>
      <c r="C161" s="3">
        <v>42004</v>
      </c>
      <c r="D161" s="2">
        <v>904</v>
      </c>
      <c r="E161" s="1" t="s">
        <v>57</v>
      </c>
      <c r="F161" s="2">
        <v>53.7</v>
      </c>
      <c r="G161" s="2">
        <v>30.8</v>
      </c>
      <c r="H161" s="2">
        <v>47.4</v>
      </c>
      <c r="I161" s="2">
        <v>45.4</v>
      </c>
    </row>
    <row r="162" spans="1:9">
      <c r="A162" s="1" t="s">
        <v>60</v>
      </c>
      <c r="B162" s="1" t="s">
        <v>61</v>
      </c>
      <c r="C162" s="3">
        <v>43100</v>
      </c>
      <c r="D162" s="2">
        <v>17820</v>
      </c>
      <c r="E162" s="1" t="s">
        <v>47</v>
      </c>
      <c r="F162" s="2">
        <v>128.1</v>
      </c>
      <c r="G162" s="2">
        <v>39</v>
      </c>
      <c r="H162" s="2">
        <v>89</v>
      </c>
      <c r="I162" s="2">
        <v>87.4</v>
      </c>
    </row>
    <row r="163" spans="1:9" hidden="1">
      <c r="A163" s="1" t="s">
        <v>60</v>
      </c>
      <c r="B163" s="1" t="s">
        <v>61</v>
      </c>
      <c r="C163" s="3">
        <v>42735</v>
      </c>
      <c r="D163" s="2">
        <v>17820</v>
      </c>
      <c r="E163" s="1" t="s">
        <v>47</v>
      </c>
      <c r="F163" s="2">
        <v>131.4</v>
      </c>
      <c r="G163" s="2">
        <v>38</v>
      </c>
      <c r="H163" s="2">
        <v>87.8</v>
      </c>
      <c r="I163" s="2">
        <v>96.3</v>
      </c>
    </row>
    <row r="164" spans="1:9" hidden="1">
      <c r="A164" s="1" t="s">
        <v>60</v>
      </c>
      <c r="B164" s="1" t="s">
        <v>61</v>
      </c>
      <c r="C164" s="3">
        <v>42369</v>
      </c>
      <c r="D164" s="2">
        <v>17820</v>
      </c>
      <c r="E164" s="1" t="s">
        <v>47</v>
      </c>
      <c r="F164" s="2">
        <v>85</v>
      </c>
      <c r="G164" s="2">
        <v>34.9</v>
      </c>
      <c r="H164" s="2">
        <v>64.5</v>
      </c>
      <c r="I164" s="2">
        <v>68.5</v>
      </c>
    </row>
    <row r="165" spans="1:9" hidden="1">
      <c r="A165" s="1" t="s">
        <v>60</v>
      </c>
      <c r="B165" s="1" t="s">
        <v>61</v>
      </c>
      <c r="C165" s="3">
        <v>42004</v>
      </c>
      <c r="D165" s="2">
        <v>17820</v>
      </c>
      <c r="E165" s="1" t="s">
        <v>47</v>
      </c>
      <c r="F165" s="2">
        <v>87.1</v>
      </c>
      <c r="G165" s="2">
        <v>36.700000000000003</v>
      </c>
      <c r="H165" s="2">
        <v>68.599999999999994</v>
      </c>
      <c r="I165" s="2">
        <v>71.5</v>
      </c>
    </row>
    <row r="166" spans="1:9">
      <c r="A166" s="1" t="s">
        <v>62</v>
      </c>
      <c r="B166" s="1" t="s">
        <v>63</v>
      </c>
      <c r="C166" s="3">
        <v>43100</v>
      </c>
      <c r="D166" s="2">
        <v>3880</v>
      </c>
      <c r="E166" s="1" t="s">
        <v>47</v>
      </c>
      <c r="F166" s="2">
        <v>156.5</v>
      </c>
      <c r="G166" s="2">
        <v>31</v>
      </c>
      <c r="H166" s="2">
        <v>79.400000000000006</v>
      </c>
      <c r="I166" s="2">
        <v>77</v>
      </c>
    </row>
    <row r="167" spans="1:9" hidden="1">
      <c r="A167" s="1" t="s">
        <v>62</v>
      </c>
      <c r="B167" s="1" t="s">
        <v>63</v>
      </c>
      <c r="C167" s="3">
        <v>42735</v>
      </c>
      <c r="D167" s="2">
        <v>3880</v>
      </c>
      <c r="E167" s="1" t="s">
        <v>47</v>
      </c>
      <c r="F167" s="2">
        <v>140.4</v>
      </c>
      <c r="G167" s="2">
        <v>30.3</v>
      </c>
      <c r="H167" s="2">
        <v>72.8</v>
      </c>
      <c r="I167" s="2">
        <v>78.099999999999994</v>
      </c>
    </row>
    <row r="168" spans="1:9" hidden="1">
      <c r="A168" s="1" t="s">
        <v>62</v>
      </c>
      <c r="B168" s="1" t="s">
        <v>63</v>
      </c>
      <c r="C168" s="3">
        <v>42369</v>
      </c>
      <c r="D168" s="2">
        <v>3880</v>
      </c>
      <c r="E168" s="1" t="s">
        <v>47</v>
      </c>
      <c r="F168" s="2">
        <v>135.19999999999999</v>
      </c>
      <c r="G168" s="2">
        <v>30.1</v>
      </c>
      <c r="H168" s="2">
        <v>70.900000000000006</v>
      </c>
      <c r="I168" s="2">
        <v>78.900000000000006</v>
      </c>
    </row>
    <row r="169" spans="1:9" hidden="1">
      <c r="A169" s="1" t="s">
        <v>62</v>
      </c>
      <c r="B169" s="1" t="s">
        <v>63</v>
      </c>
      <c r="C169" s="3">
        <v>42004</v>
      </c>
      <c r="D169" s="2">
        <v>3880</v>
      </c>
      <c r="E169" s="1" t="s">
        <v>47</v>
      </c>
      <c r="F169" s="2">
        <v>168.7</v>
      </c>
      <c r="G169" s="2">
        <v>30.2</v>
      </c>
      <c r="H169" s="2">
        <v>81.2</v>
      </c>
      <c r="I169" s="2">
        <v>85.1</v>
      </c>
    </row>
    <row r="170" spans="1:9">
      <c r="A170" s="1" t="s">
        <v>72</v>
      </c>
      <c r="B170" s="1" t="s">
        <v>73</v>
      </c>
      <c r="C170" s="3">
        <v>43100</v>
      </c>
      <c r="D170" s="2">
        <v>1040</v>
      </c>
      <c r="E170" s="1" t="s">
        <v>10</v>
      </c>
      <c r="F170" s="2">
        <v>-37.200000000000003</v>
      </c>
      <c r="G170" s="2">
        <v>79.2</v>
      </c>
      <c r="H170" s="2">
        <v>49.7</v>
      </c>
      <c r="I170" s="2">
        <v>48.5</v>
      </c>
    </row>
    <row r="171" spans="1:9" hidden="1">
      <c r="A171" s="1" t="s">
        <v>72</v>
      </c>
      <c r="B171" s="1" t="s">
        <v>73</v>
      </c>
      <c r="C171" s="3">
        <v>42735</v>
      </c>
      <c r="D171" s="2">
        <v>1040</v>
      </c>
      <c r="E171" s="1" t="s">
        <v>10</v>
      </c>
      <c r="F171" s="2">
        <v>-39.6</v>
      </c>
      <c r="G171" s="2">
        <v>77.8</v>
      </c>
      <c r="H171" s="2">
        <v>47</v>
      </c>
      <c r="I171" s="2">
        <v>52.1</v>
      </c>
    </row>
    <row r="172" spans="1:9" hidden="1">
      <c r="A172" s="1" t="s">
        <v>72</v>
      </c>
      <c r="B172" s="1" t="s">
        <v>73</v>
      </c>
      <c r="C172" s="3">
        <v>42369</v>
      </c>
      <c r="D172" s="2">
        <v>1040</v>
      </c>
      <c r="E172" s="1" t="s">
        <v>10</v>
      </c>
      <c r="F172" s="2">
        <v>-41.5</v>
      </c>
      <c r="G172" s="2">
        <v>78.7</v>
      </c>
      <c r="H172" s="2">
        <v>46</v>
      </c>
      <c r="I172" s="2">
        <v>54.1</v>
      </c>
    </row>
    <row r="173" spans="1:9" hidden="1">
      <c r="A173" s="1" t="s">
        <v>72</v>
      </c>
      <c r="B173" s="1" t="s">
        <v>73</v>
      </c>
      <c r="C173" s="3">
        <v>42004</v>
      </c>
      <c r="D173" s="2">
        <v>1040</v>
      </c>
      <c r="E173" s="1" t="s">
        <v>10</v>
      </c>
      <c r="F173" s="2">
        <v>-38.5</v>
      </c>
      <c r="G173" s="2">
        <v>80.3</v>
      </c>
      <c r="H173" s="2">
        <v>49.4</v>
      </c>
      <c r="I173" s="2">
        <v>56.3</v>
      </c>
    </row>
    <row r="174" spans="1:9">
      <c r="A174" s="1" t="s">
        <v>139</v>
      </c>
      <c r="B174" s="1" t="s">
        <v>140</v>
      </c>
      <c r="C174" s="3">
        <v>43100</v>
      </c>
      <c r="D174" s="2">
        <v>16000</v>
      </c>
      <c r="E174" s="1" t="s">
        <v>87</v>
      </c>
      <c r="F174" s="2">
        <v>-60.4</v>
      </c>
      <c r="G174" s="2">
        <v>32</v>
      </c>
      <c r="H174" s="2">
        <v>12.7</v>
      </c>
      <c r="I174" s="2">
        <v>12.7</v>
      </c>
    </row>
    <row r="175" spans="1:9" hidden="1">
      <c r="A175" s="1" t="s">
        <v>139</v>
      </c>
      <c r="B175" s="1" t="s">
        <v>140</v>
      </c>
      <c r="C175" s="3">
        <v>42735</v>
      </c>
      <c r="D175" s="2">
        <v>16000</v>
      </c>
      <c r="E175" s="1" t="s">
        <v>87</v>
      </c>
      <c r="F175" s="2">
        <v>-45.8</v>
      </c>
      <c r="G175" s="2">
        <v>32</v>
      </c>
      <c r="H175" s="2">
        <v>17.3</v>
      </c>
      <c r="I175" s="2">
        <v>17.899999999999999</v>
      </c>
    </row>
    <row r="176" spans="1:9" hidden="1">
      <c r="A176" s="1" t="s">
        <v>139</v>
      </c>
      <c r="B176" s="1" t="s">
        <v>140</v>
      </c>
      <c r="C176" s="3">
        <v>42369</v>
      </c>
      <c r="D176" s="2">
        <v>16000</v>
      </c>
      <c r="E176" s="1" t="s">
        <v>87</v>
      </c>
      <c r="F176" s="2">
        <v>-59.6</v>
      </c>
      <c r="G176" s="2">
        <v>32</v>
      </c>
      <c r="H176" s="2">
        <v>12.9</v>
      </c>
      <c r="I176" s="2">
        <v>14.3</v>
      </c>
    </row>
    <row r="177" spans="1:9" hidden="1">
      <c r="A177" s="1" t="s">
        <v>139</v>
      </c>
      <c r="B177" s="1" t="s">
        <v>140</v>
      </c>
      <c r="C177" s="3">
        <v>42004</v>
      </c>
      <c r="D177" s="2">
        <v>16000</v>
      </c>
      <c r="E177" s="1" t="s">
        <v>87</v>
      </c>
      <c r="F177" s="2">
        <v>-54.5</v>
      </c>
      <c r="G177" s="2">
        <v>32</v>
      </c>
      <c r="H177" s="2">
        <v>14.6</v>
      </c>
      <c r="I177" s="2">
        <v>15.7</v>
      </c>
    </row>
    <row r="178" spans="1:9">
      <c r="A178" s="1" t="s">
        <v>16</v>
      </c>
      <c r="B178" s="1" t="s">
        <v>17</v>
      </c>
      <c r="C178" s="3">
        <v>43100</v>
      </c>
      <c r="D178" s="2">
        <v>7022</v>
      </c>
      <c r="E178" s="1" t="s">
        <v>18</v>
      </c>
      <c r="F178" s="2">
        <v>36</v>
      </c>
      <c r="G178" s="2">
        <v>39.299999999999997</v>
      </c>
      <c r="H178" s="2">
        <v>53.4</v>
      </c>
      <c r="I178" s="2">
        <v>52.5</v>
      </c>
    </row>
    <row r="179" spans="1:9" hidden="1">
      <c r="A179" s="1" t="s">
        <v>16</v>
      </c>
      <c r="B179" s="1" t="s">
        <v>17</v>
      </c>
      <c r="C179" s="3">
        <v>42735</v>
      </c>
      <c r="D179" s="2">
        <v>7022</v>
      </c>
      <c r="E179" s="1" t="s">
        <v>18</v>
      </c>
      <c r="F179" s="2">
        <v>31.7</v>
      </c>
      <c r="G179" s="2">
        <v>41.2</v>
      </c>
      <c r="H179" s="2">
        <v>54.3</v>
      </c>
      <c r="I179" s="2">
        <v>57.7</v>
      </c>
    </row>
    <row r="180" spans="1:9" hidden="1">
      <c r="A180" s="1" t="s">
        <v>16</v>
      </c>
      <c r="B180" s="1" t="s">
        <v>17</v>
      </c>
      <c r="C180" s="3">
        <v>42369</v>
      </c>
      <c r="D180" s="2">
        <v>7022</v>
      </c>
      <c r="E180" s="1" t="s">
        <v>18</v>
      </c>
      <c r="F180" s="2">
        <v>52.7</v>
      </c>
      <c r="G180" s="2">
        <v>47.9</v>
      </c>
      <c r="H180" s="2">
        <v>73.099999999999994</v>
      </c>
      <c r="I180" s="2">
        <v>86.2</v>
      </c>
    </row>
    <row r="181" spans="1:9" hidden="1">
      <c r="A181" s="1" t="s">
        <v>16</v>
      </c>
      <c r="B181" s="1" t="s">
        <v>17</v>
      </c>
      <c r="C181" s="3">
        <v>42004</v>
      </c>
      <c r="D181" s="2">
        <v>7022</v>
      </c>
      <c r="E181" s="1" t="s">
        <v>18</v>
      </c>
      <c r="F181" s="2">
        <v>47.1</v>
      </c>
      <c r="G181" s="2">
        <v>48.6</v>
      </c>
      <c r="H181" s="2">
        <v>71.400000000000006</v>
      </c>
      <c r="I181" s="2">
        <v>81.3</v>
      </c>
    </row>
    <row r="182" spans="1:9">
      <c r="A182" s="1" t="s">
        <v>101</v>
      </c>
      <c r="B182" s="1" t="s">
        <v>102</v>
      </c>
      <c r="C182" s="3">
        <v>43100</v>
      </c>
      <c r="D182" s="2">
        <v>4750</v>
      </c>
      <c r="E182" s="1" t="s">
        <v>10</v>
      </c>
      <c r="F182" s="2">
        <v>13.9</v>
      </c>
      <c r="G182" s="2">
        <v>74.7</v>
      </c>
      <c r="H182" s="2">
        <v>85.2</v>
      </c>
      <c r="I182" s="2">
        <v>81.599999999999994</v>
      </c>
    </row>
    <row r="183" spans="1:9" hidden="1">
      <c r="A183" s="1" t="s">
        <v>101</v>
      </c>
      <c r="B183" s="1" t="s">
        <v>102</v>
      </c>
      <c r="C183" s="3">
        <v>42735</v>
      </c>
      <c r="D183" s="2">
        <v>4750</v>
      </c>
      <c r="E183" s="1" t="s">
        <v>10</v>
      </c>
      <c r="F183" s="2">
        <v>5.5</v>
      </c>
      <c r="G183" s="2">
        <v>74.099999999999994</v>
      </c>
      <c r="H183" s="2">
        <v>78.2</v>
      </c>
      <c r="I183" s="2">
        <v>89.2</v>
      </c>
    </row>
    <row r="184" spans="1:9" hidden="1">
      <c r="A184" s="1" t="s">
        <v>101</v>
      </c>
      <c r="B184" s="1" t="s">
        <v>102</v>
      </c>
      <c r="C184" s="3">
        <v>42369</v>
      </c>
      <c r="D184" s="2">
        <v>4750</v>
      </c>
      <c r="E184" s="1" t="s">
        <v>10</v>
      </c>
      <c r="F184" s="2">
        <v>-1.4</v>
      </c>
      <c r="G184" s="2">
        <v>74</v>
      </c>
      <c r="H184" s="2">
        <v>73</v>
      </c>
      <c r="I184" s="2">
        <v>78</v>
      </c>
    </row>
    <row r="185" spans="1:9" hidden="1">
      <c r="A185" s="1" t="s">
        <v>101</v>
      </c>
      <c r="B185" s="1" t="s">
        <v>102</v>
      </c>
      <c r="C185" s="3">
        <v>42004</v>
      </c>
      <c r="D185" s="2">
        <v>4750</v>
      </c>
      <c r="E185" s="1" t="s">
        <v>10</v>
      </c>
      <c r="F185" s="2">
        <v>20.7</v>
      </c>
      <c r="G185" s="2">
        <v>75</v>
      </c>
      <c r="H185" s="2">
        <v>90.6</v>
      </c>
      <c r="I185" s="2">
        <v>95.4</v>
      </c>
    </row>
    <row r="186" spans="1:9">
      <c r="A186" s="1" t="s">
        <v>114</v>
      </c>
      <c r="B186" s="1" t="s">
        <v>115</v>
      </c>
      <c r="C186" s="3">
        <v>43100</v>
      </c>
      <c r="D186" s="2">
        <v>1800</v>
      </c>
      <c r="E186" s="1" t="s">
        <v>10</v>
      </c>
      <c r="F186" s="2">
        <v>17.7</v>
      </c>
      <c r="G186" s="2">
        <v>77.900000000000006</v>
      </c>
      <c r="H186" s="2">
        <v>91.7</v>
      </c>
      <c r="I186" s="2">
        <v>89.4</v>
      </c>
    </row>
    <row r="187" spans="1:9" hidden="1">
      <c r="A187" s="1" t="s">
        <v>114</v>
      </c>
      <c r="B187" s="1" t="s">
        <v>115</v>
      </c>
      <c r="C187" s="3">
        <v>42735</v>
      </c>
      <c r="D187" s="2">
        <v>1800</v>
      </c>
      <c r="E187" s="1" t="s">
        <v>10</v>
      </c>
      <c r="F187" s="2">
        <v>13.7</v>
      </c>
      <c r="G187" s="2">
        <v>74.599999999999994</v>
      </c>
      <c r="H187" s="2">
        <v>84.9</v>
      </c>
      <c r="I187" s="2">
        <v>93.2</v>
      </c>
    </row>
    <row r="188" spans="1:9" hidden="1">
      <c r="A188" s="1" t="s">
        <v>114</v>
      </c>
      <c r="B188" s="1" t="s">
        <v>115</v>
      </c>
      <c r="C188" s="3">
        <v>42369</v>
      </c>
      <c r="D188" s="2">
        <v>1800</v>
      </c>
      <c r="E188" s="1" t="s">
        <v>10</v>
      </c>
      <c r="F188" s="2">
        <v>11.1</v>
      </c>
      <c r="G188" s="2">
        <v>68.599999999999994</v>
      </c>
      <c r="H188" s="2">
        <v>76.2</v>
      </c>
      <c r="I188" s="2">
        <v>80.7</v>
      </c>
    </row>
    <row r="189" spans="1:9" hidden="1">
      <c r="A189" s="1" t="s">
        <v>114</v>
      </c>
      <c r="B189" s="1" t="s">
        <v>115</v>
      </c>
      <c r="C189" s="3">
        <v>42004</v>
      </c>
      <c r="D189" s="2">
        <v>1800</v>
      </c>
      <c r="E189" s="1" t="s">
        <v>10</v>
      </c>
      <c r="F189" s="2">
        <v>16.7</v>
      </c>
      <c r="G189" s="2">
        <v>74.599999999999994</v>
      </c>
      <c r="H189" s="2">
        <v>87</v>
      </c>
      <c r="I189" s="2">
        <v>91.2</v>
      </c>
    </row>
    <row r="190" spans="1:9">
      <c r="A190" s="1" t="s">
        <v>74</v>
      </c>
      <c r="B190" s="1" t="s">
        <v>75</v>
      </c>
      <c r="C190" s="3">
        <v>43100</v>
      </c>
      <c r="D190" s="2">
        <v>4290</v>
      </c>
      <c r="E190" s="1" t="s">
        <v>15</v>
      </c>
      <c r="F190" s="2">
        <v>-69.400000000000006</v>
      </c>
      <c r="G190" s="2">
        <v>100.3</v>
      </c>
      <c r="H190" s="2">
        <v>30.7</v>
      </c>
      <c r="I190" s="2">
        <v>30.4</v>
      </c>
    </row>
    <row r="191" spans="1:9" hidden="1">
      <c r="A191" s="1" t="s">
        <v>74</v>
      </c>
      <c r="B191" s="1" t="s">
        <v>75</v>
      </c>
      <c r="C191" s="3">
        <v>42735</v>
      </c>
      <c r="D191" s="2">
        <v>4290</v>
      </c>
      <c r="E191" s="1" t="s">
        <v>15</v>
      </c>
      <c r="F191" s="2">
        <v>-71.099999999999994</v>
      </c>
      <c r="G191" s="2">
        <v>95.7</v>
      </c>
      <c r="H191" s="2">
        <v>27.6</v>
      </c>
      <c r="I191" s="2">
        <v>30.9</v>
      </c>
    </row>
    <row r="192" spans="1:9" hidden="1">
      <c r="A192" s="1" t="s">
        <v>74</v>
      </c>
      <c r="B192" s="1" t="s">
        <v>75</v>
      </c>
      <c r="C192" s="3">
        <v>42369</v>
      </c>
      <c r="D192" s="2">
        <v>4290</v>
      </c>
      <c r="E192" s="1" t="s">
        <v>15</v>
      </c>
      <c r="F192" s="2">
        <v>-69.5</v>
      </c>
      <c r="G192" s="2">
        <v>95.5</v>
      </c>
      <c r="H192" s="2">
        <v>29.1</v>
      </c>
      <c r="I192" s="2">
        <v>32.6</v>
      </c>
    </row>
    <row r="193" spans="1:9" hidden="1">
      <c r="A193" s="1" t="s">
        <v>74</v>
      </c>
      <c r="B193" s="1" t="s">
        <v>75</v>
      </c>
      <c r="C193" s="3">
        <v>42004</v>
      </c>
      <c r="D193" s="2">
        <v>4290</v>
      </c>
      <c r="E193" s="1" t="s">
        <v>15</v>
      </c>
      <c r="F193" s="2">
        <v>-65.2</v>
      </c>
      <c r="G193" s="2">
        <v>95.5</v>
      </c>
      <c r="H193" s="2">
        <v>33.200000000000003</v>
      </c>
      <c r="I193" s="2">
        <v>35.1</v>
      </c>
    </row>
    <row r="194" spans="1:9">
      <c r="A194" s="1" t="s">
        <v>66</v>
      </c>
      <c r="B194" s="1" t="s">
        <v>67</v>
      </c>
      <c r="C194" s="3">
        <v>43100</v>
      </c>
      <c r="D194" s="2">
        <v>27687</v>
      </c>
      <c r="E194" s="1" t="s">
        <v>57</v>
      </c>
      <c r="F194" s="2">
        <v>78.099999999999994</v>
      </c>
      <c r="G194" s="2">
        <v>48.6</v>
      </c>
      <c r="H194" s="2">
        <v>86.6</v>
      </c>
      <c r="I194" s="2">
        <v>83.6</v>
      </c>
    </row>
    <row r="195" spans="1:9" hidden="1">
      <c r="A195" s="1" t="s">
        <v>66</v>
      </c>
      <c r="B195" s="1" t="s">
        <v>67</v>
      </c>
      <c r="C195" s="3">
        <v>42735</v>
      </c>
      <c r="D195" s="2">
        <v>27687</v>
      </c>
      <c r="E195" s="1" t="s">
        <v>57</v>
      </c>
      <c r="F195" s="2">
        <v>62.5</v>
      </c>
      <c r="G195" s="2">
        <v>45.2</v>
      </c>
      <c r="H195" s="2">
        <v>73.5</v>
      </c>
      <c r="I195" s="2">
        <v>84.9</v>
      </c>
    </row>
    <row r="196" spans="1:9" hidden="1">
      <c r="A196" s="1" t="s">
        <v>66</v>
      </c>
      <c r="B196" s="1" t="s">
        <v>67</v>
      </c>
      <c r="C196" s="3">
        <v>42369</v>
      </c>
      <c r="D196" s="2">
        <v>27687</v>
      </c>
      <c r="E196" s="1" t="s">
        <v>57</v>
      </c>
      <c r="F196" s="2">
        <v>64.099999999999994</v>
      </c>
      <c r="G196" s="2">
        <v>44.7</v>
      </c>
      <c r="H196" s="2">
        <v>73.3</v>
      </c>
      <c r="I196" s="2">
        <v>81.5</v>
      </c>
    </row>
    <row r="197" spans="1:9" hidden="1">
      <c r="A197" s="1" t="s">
        <v>66</v>
      </c>
      <c r="B197" s="1" t="s">
        <v>67</v>
      </c>
      <c r="C197" s="3">
        <v>42004</v>
      </c>
      <c r="D197" s="2">
        <v>27687</v>
      </c>
      <c r="E197" s="1" t="s">
        <v>57</v>
      </c>
      <c r="F197" s="2">
        <v>64</v>
      </c>
      <c r="G197" s="2">
        <v>46.8</v>
      </c>
      <c r="H197" s="2">
        <v>76.7</v>
      </c>
      <c r="I197" s="2">
        <v>81.400000000000006</v>
      </c>
    </row>
    <row r="198" spans="1:9">
      <c r="A198" s="1" t="s">
        <v>64</v>
      </c>
      <c r="B198" s="1" t="s">
        <v>65</v>
      </c>
      <c r="C198" s="3">
        <v>43100</v>
      </c>
      <c r="D198" s="2">
        <v>3721</v>
      </c>
      <c r="E198" s="1" t="s">
        <v>57</v>
      </c>
      <c r="F198" s="2">
        <v>104.8</v>
      </c>
      <c r="G198" s="2">
        <v>49.7</v>
      </c>
      <c r="H198" s="2">
        <v>101.7</v>
      </c>
      <c r="I198" s="2">
        <v>97.4</v>
      </c>
    </row>
    <row r="199" spans="1:9" hidden="1">
      <c r="A199" s="1" t="s">
        <v>64</v>
      </c>
      <c r="B199" s="1" t="s">
        <v>65</v>
      </c>
      <c r="C199" s="3">
        <v>42735</v>
      </c>
      <c r="D199" s="2">
        <v>3721</v>
      </c>
      <c r="E199" s="1" t="s">
        <v>57</v>
      </c>
      <c r="F199" s="2">
        <v>102.8</v>
      </c>
      <c r="G199" s="2">
        <v>48.5</v>
      </c>
      <c r="H199" s="2">
        <v>98.3</v>
      </c>
      <c r="I199" s="2">
        <v>108.5</v>
      </c>
    </row>
    <row r="200" spans="1:9" hidden="1">
      <c r="A200" s="1" t="s">
        <v>64</v>
      </c>
      <c r="B200" s="1" t="s">
        <v>65</v>
      </c>
      <c r="C200" s="3">
        <v>42369</v>
      </c>
      <c r="D200" s="2">
        <v>3721</v>
      </c>
      <c r="E200" s="1" t="s">
        <v>57</v>
      </c>
      <c r="F200" s="2">
        <v>106.4</v>
      </c>
      <c r="G200" s="2">
        <v>48.2</v>
      </c>
      <c r="H200" s="2">
        <v>99.4</v>
      </c>
      <c r="I200" s="2">
        <v>106.3</v>
      </c>
    </row>
    <row r="201" spans="1:9" hidden="1">
      <c r="A201" s="1" t="s">
        <v>64</v>
      </c>
      <c r="B201" s="1" t="s">
        <v>65</v>
      </c>
      <c r="C201" s="3">
        <v>42004</v>
      </c>
      <c r="D201" s="2">
        <v>3721</v>
      </c>
      <c r="E201" s="1" t="s">
        <v>57</v>
      </c>
      <c r="F201" s="2">
        <v>134.5</v>
      </c>
      <c r="G201" s="2">
        <v>47.2</v>
      </c>
      <c r="H201" s="2">
        <v>110.6</v>
      </c>
      <c r="I201" s="2">
        <v>114.8</v>
      </c>
    </row>
    <row r="202" spans="1:9">
      <c r="A202" s="1" t="s">
        <v>45</v>
      </c>
      <c r="B202" s="1" t="s">
        <v>46</v>
      </c>
      <c r="C202" s="3">
        <v>43100</v>
      </c>
      <c r="D202" s="2">
        <v>34917</v>
      </c>
      <c r="E202" s="1" t="s">
        <v>47</v>
      </c>
      <c r="F202" s="2">
        <v>-4</v>
      </c>
      <c r="G202" s="2">
        <v>59.3</v>
      </c>
      <c r="H202" s="2">
        <v>56.9</v>
      </c>
      <c r="I202" s="2">
        <v>55.3</v>
      </c>
    </row>
    <row r="203" spans="1:9" hidden="1">
      <c r="A203" s="1" t="s">
        <v>45</v>
      </c>
      <c r="B203" s="1" t="s">
        <v>46</v>
      </c>
      <c r="C203" s="3">
        <v>42735</v>
      </c>
      <c r="D203" s="2">
        <v>34917</v>
      </c>
      <c r="E203" s="1" t="s">
        <v>47</v>
      </c>
      <c r="F203" s="2">
        <v>-3.2</v>
      </c>
      <c r="G203" s="2">
        <v>56.5</v>
      </c>
      <c r="H203" s="2">
        <v>54.7</v>
      </c>
      <c r="I203" s="2">
        <v>59.6</v>
      </c>
    </row>
    <row r="204" spans="1:9" hidden="1">
      <c r="A204" s="1" t="s">
        <v>45</v>
      </c>
      <c r="B204" s="1" t="s">
        <v>46</v>
      </c>
      <c r="C204" s="3">
        <v>42369</v>
      </c>
      <c r="D204" s="2">
        <v>34917</v>
      </c>
      <c r="E204" s="1" t="s">
        <v>47</v>
      </c>
      <c r="F204" s="2">
        <v>-11.5</v>
      </c>
      <c r="G204" s="2">
        <v>55</v>
      </c>
      <c r="H204" s="2">
        <v>48.7</v>
      </c>
      <c r="I204" s="2">
        <v>51.6</v>
      </c>
    </row>
    <row r="205" spans="1:9" hidden="1">
      <c r="A205" s="1" t="s">
        <v>45</v>
      </c>
      <c r="B205" s="1" t="s">
        <v>46</v>
      </c>
      <c r="C205" s="3">
        <v>42004</v>
      </c>
      <c r="D205" s="2">
        <v>34917</v>
      </c>
      <c r="E205" s="1" t="s">
        <v>47</v>
      </c>
      <c r="F205" s="2">
        <v>-15.5</v>
      </c>
      <c r="G205" s="2">
        <v>56</v>
      </c>
      <c r="H205" s="2">
        <v>47.3</v>
      </c>
      <c r="I205" s="2">
        <v>48.2</v>
      </c>
    </row>
    <row r="206" spans="1:9">
      <c r="A206" s="1" t="s">
        <v>19</v>
      </c>
      <c r="B206" s="1" t="s">
        <v>20</v>
      </c>
      <c r="C206" s="3">
        <v>43100</v>
      </c>
      <c r="D206" s="2">
        <v>15700</v>
      </c>
      <c r="E206" s="1" t="s">
        <v>18</v>
      </c>
      <c r="F206" s="2">
        <v>-7.6</v>
      </c>
      <c r="G206" s="2">
        <v>62.1</v>
      </c>
      <c r="H206" s="2">
        <v>57.4</v>
      </c>
      <c r="I206" s="2">
        <v>55.8</v>
      </c>
    </row>
    <row r="207" spans="1:9" hidden="1">
      <c r="A207" s="1" t="s">
        <v>19</v>
      </c>
      <c r="B207" s="1" t="s">
        <v>20</v>
      </c>
      <c r="C207" s="3">
        <v>42735</v>
      </c>
      <c r="D207" s="2">
        <v>15700</v>
      </c>
      <c r="E207" s="1" t="s">
        <v>18</v>
      </c>
      <c r="F207" s="2">
        <v>-16.3</v>
      </c>
      <c r="G207" s="2">
        <v>56.7</v>
      </c>
      <c r="H207" s="2">
        <v>47.5</v>
      </c>
      <c r="I207" s="2">
        <v>51.5</v>
      </c>
    </row>
    <row r="208" spans="1:9" hidden="1">
      <c r="A208" s="1" t="s">
        <v>19</v>
      </c>
      <c r="B208" s="1" t="s">
        <v>20</v>
      </c>
      <c r="C208" s="3">
        <v>42369</v>
      </c>
      <c r="D208" s="2">
        <v>15700</v>
      </c>
      <c r="E208" s="1" t="s">
        <v>18</v>
      </c>
      <c r="F208" s="2">
        <v>-22.6</v>
      </c>
      <c r="G208" s="2">
        <v>56.2</v>
      </c>
      <c r="H208" s="2">
        <v>43.5</v>
      </c>
      <c r="I208" s="2">
        <v>49.3</v>
      </c>
    </row>
    <row r="209" spans="1:9" hidden="1">
      <c r="A209" s="1" t="s">
        <v>19</v>
      </c>
      <c r="B209" s="1" t="s">
        <v>20</v>
      </c>
      <c r="C209" s="3">
        <v>42004</v>
      </c>
      <c r="D209" s="2">
        <v>15700</v>
      </c>
      <c r="E209" s="1" t="s">
        <v>18</v>
      </c>
      <c r="F209" s="2">
        <v>-19.5</v>
      </c>
      <c r="G209" s="2">
        <v>58.5</v>
      </c>
      <c r="H209" s="2">
        <v>47</v>
      </c>
      <c r="I209" s="2">
        <v>51.4</v>
      </c>
    </row>
    <row r="210" spans="1:9">
      <c r="A210" s="1" t="s">
        <v>21</v>
      </c>
      <c r="B210" s="1" t="s">
        <v>22</v>
      </c>
      <c r="C210" s="3">
        <v>43100</v>
      </c>
      <c r="D210" s="2">
        <v>11258</v>
      </c>
      <c r="E210" s="1" t="s">
        <v>18</v>
      </c>
      <c r="F210" s="2">
        <v>13.3</v>
      </c>
      <c r="G210" s="2">
        <v>75.3</v>
      </c>
      <c r="H210" s="2">
        <v>85.3</v>
      </c>
      <c r="I210" s="2">
        <v>83.5</v>
      </c>
    </row>
    <row r="211" spans="1:9" hidden="1">
      <c r="A211" s="1" t="s">
        <v>21</v>
      </c>
      <c r="B211" s="1" t="s">
        <v>22</v>
      </c>
      <c r="C211" s="3">
        <v>42735</v>
      </c>
      <c r="D211" s="2">
        <v>11258</v>
      </c>
      <c r="E211" s="1" t="s">
        <v>18</v>
      </c>
      <c r="F211" s="2">
        <v>0.7</v>
      </c>
      <c r="G211" s="2">
        <v>71.3</v>
      </c>
      <c r="H211" s="2">
        <v>71.7</v>
      </c>
      <c r="I211" s="2">
        <v>75.7</v>
      </c>
    </row>
    <row r="212" spans="1:9" hidden="1">
      <c r="A212" s="1" t="s">
        <v>21</v>
      </c>
      <c r="B212" s="1" t="s">
        <v>22</v>
      </c>
      <c r="C212" s="3">
        <v>42369</v>
      </c>
      <c r="D212" s="2">
        <v>11258</v>
      </c>
      <c r="E212" s="1" t="s">
        <v>18</v>
      </c>
      <c r="F212" s="2">
        <v>5.3</v>
      </c>
      <c r="G212" s="2">
        <v>75.599999999999994</v>
      </c>
      <c r="H212" s="2">
        <v>79.599999999999994</v>
      </c>
      <c r="I212" s="2">
        <v>82.1</v>
      </c>
    </row>
    <row r="213" spans="1:9" hidden="1">
      <c r="A213" s="1" t="s">
        <v>21</v>
      </c>
      <c r="B213" s="1" t="s">
        <v>22</v>
      </c>
      <c r="C213" s="3">
        <v>42004</v>
      </c>
      <c r="D213" s="2">
        <v>11258</v>
      </c>
      <c r="E213" s="1" t="s">
        <v>18</v>
      </c>
      <c r="F213" s="2">
        <v>6.3</v>
      </c>
      <c r="G213" s="2">
        <v>76.099999999999994</v>
      </c>
      <c r="H213" s="2">
        <v>80.8</v>
      </c>
      <c r="I213" s="2">
        <v>82.9</v>
      </c>
    </row>
    <row r="214" spans="1:9">
      <c r="A214" s="1" t="s">
        <v>23</v>
      </c>
      <c r="B214" s="1" t="s">
        <v>24</v>
      </c>
      <c r="C214" s="3">
        <v>43100</v>
      </c>
      <c r="D214" s="2">
        <v>16463</v>
      </c>
      <c r="E214" s="1" t="s">
        <v>18</v>
      </c>
      <c r="F214" s="2">
        <v>-41.7</v>
      </c>
      <c r="G214" s="2">
        <v>70.599999999999994</v>
      </c>
      <c r="H214" s="2">
        <v>41.1</v>
      </c>
      <c r="I214" s="2">
        <v>39.4</v>
      </c>
    </row>
    <row r="215" spans="1:9" hidden="1">
      <c r="A215" s="1" t="s">
        <v>23</v>
      </c>
      <c r="B215" s="1" t="s">
        <v>24</v>
      </c>
      <c r="C215" s="3">
        <v>42735</v>
      </c>
      <c r="D215" s="2">
        <v>16463</v>
      </c>
      <c r="E215" s="1" t="s">
        <v>18</v>
      </c>
      <c r="F215" s="2">
        <v>-45.6</v>
      </c>
      <c r="G215" s="2">
        <v>68.2</v>
      </c>
      <c r="H215" s="2">
        <v>37.1</v>
      </c>
      <c r="I215" s="2">
        <v>41.3</v>
      </c>
    </row>
    <row r="216" spans="1:9" hidden="1">
      <c r="A216" s="1" t="s">
        <v>23</v>
      </c>
      <c r="B216" s="1" t="s">
        <v>24</v>
      </c>
      <c r="C216" s="3">
        <v>42369</v>
      </c>
      <c r="D216" s="2">
        <v>16463</v>
      </c>
      <c r="E216" s="1" t="s">
        <v>18</v>
      </c>
      <c r="F216" s="2">
        <v>-43.6</v>
      </c>
      <c r="G216" s="2">
        <v>70.3</v>
      </c>
      <c r="H216" s="2">
        <v>39.6</v>
      </c>
      <c r="I216" s="2">
        <v>42.5</v>
      </c>
    </row>
    <row r="217" spans="1:9" hidden="1">
      <c r="A217" s="1" t="s">
        <v>23</v>
      </c>
      <c r="B217" s="1" t="s">
        <v>24</v>
      </c>
      <c r="C217" s="3">
        <v>42004</v>
      </c>
      <c r="D217" s="2">
        <v>16463</v>
      </c>
      <c r="E217" s="1" t="s">
        <v>18</v>
      </c>
      <c r="F217" s="2">
        <v>-42.9</v>
      </c>
      <c r="G217" s="2">
        <v>72.599999999999994</v>
      </c>
      <c r="H217" s="2">
        <v>41.5</v>
      </c>
      <c r="I217" s="2">
        <v>42.2</v>
      </c>
    </row>
    <row r="218" spans="1:9">
      <c r="A218" s="1" t="s">
        <v>25</v>
      </c>
      <c r="B218" s="1" t="s">
        <v>26</v>
      </c>
      <c r="C218" s="3">
        <v>43100</v>
      </c>
      <c r="D218" s="2">
        <v>6751</v>
      </c>
      <c r="E218" s="1" t="s">
        <v>18</v>
      </c>
      <c r="F218" s="2">
        <v>-3.7</v>
      </c>
      <c r="G218" s="2">
        <v>73.2</v>
      </c>
      <c r="H218" s="2">
        <v>70.5</v>
      </c>
      <c r="I218" s="2">
        <v>67.7</v>
      </c>
    </row>
    <row r="219" spans="1:9" hidden="1">
      <c r="A219" s="1" t="s">
        <v>25</v>
      </c>
      <c r="B219" s="1" t="s">
        <v>26</v>
      </c>
      <c r="C219" s="3">
        <v>42735</v>
      </c>
      <c r="D219" s="2">
        <v>6751</v>
      </c>
      <c r="E219" s="1" t="s">
        <v>18</v>
      </c>
      <c r="F219" s="2">
        <v>-8.3000000000000007</v>
      </c>
      <c r="G219" s="2">
        <v>72.5</v>
      </c>
      <c r="H219" s="2">
        <v>66.5</v>
      </c>
      <c r="I219" s="2">
        <v>73.8</v>
      </c>
    </row>
    <row r="220" spans="1:9" hidden="1">
      <c r="A220" s="1" t="s">
        <v>25</v>
      </c>
      <c r="B220" s="1" t="s">
        <v>26</v>
      </c>
      <c r="C220" s="3">
        <v>42369</v>
      </c>
      <c r="D220" s="2">
        <v>6751</v>
      </c>
      <c r="E220" s="1" t="s">
        <v>18</v>
      </c>
      <c r="F220" s="2">
        <v>-8</v>
      </c>
      <c r="G220" s="2">
        <v>69.099999999999994</v>
      </c>
      <c r="H220" s="2">
        <v>63.6</v>
      </c>
      <c r="I220" s="2">
        <v>68</v>
      </c>
    </row>
    <row r="221" spans="1:9" hidden="1">
      <c r="A221" s="1" t="s">
        <v>25</v>
      </c>
      <c r="B221" s="1" t="s">
        <v>26</v>
      </c>
      <c r="C221" s="3">
        <v>42004</v>
      </c>
      <c r="D221" s="2">
        <v>6751</v>
      </c>
      <c r="E221" s="1" t="s">
        <v>18</v>
      </c>
      <c r="F221" s="2">
        <v>-2.2999999999999998</v>
      </c>
      <c r="G221" s="2">
        <v>75.7</v>
      </c>
      <c r="H221" s="2">
        <v>73.900000000000006</v>
      </c>
      <c r="I221" s="2">
        <v>75.7</v>
      </c>
    </row>
    <row r="222" spans="1:9">
      <c r="A222" s="1" t="s">
        <v>27</v>
      </c>
      <c r="B222" s="1" t="s">
        <v>28</v>
      </c>
      <c r="C222" s="3">
        <v>43100</v>
      </c>
      <c r="D222" s="2">
        <v>5022</v>
      </c>
      <c r="E222" s="1" t="s">
        <v>18</v>
      </c>
      <c r="F222" s="2">
        <v>-6.8</v>
      </c>
      <c r="G222" s="2">
        <v>74.599999999999994</v>
      </c>
      <c r="H222" s="2">
        <v>69.5</v>
      </c>
      <c r="I222" s="2">
        <v>68</v>
      </c>
    </row>
    <row r="223" spans="1:9" hidden="1">
      <c r="A223" s="1" t="s">
        <v>27</v>
      </c>
      <c r="B223" s="1" t="s">
        <v>28</v>
      </c>
      <c r="C223" s="3">
        <v>42735</v>
      </c>
      <c r="D223" s="2">
        <v>5022</v>
      </c>
      <c r="E223" s="1" t="s">
        <v>18</v>
      </c>
      <c r="F223" s="2">
        <v>3.1</v>
      </c>
      <c r="G223" s="2">
        <v>70.099999999999994</v>
      </c>
      <c r="H223" s="2">
        <v>72.3</v>
      </c>
      <c r="I223" s="2">
        <v>78.099999999999994</v>
      </c>
    </row>
    <row r="224" spans="1:9" hidden="1">
      <c r="A224" s="1" t="s">
        <v>27</v>
      </c>
      <c r="B224" s="1" t="s">
        <v>28</v>
      </c>
      <c r="C224" s="3">
        <v>42369</v>
      </c>
      <c r="D224" s="2">
        <v>5022</v>
      </c>
      <c r="E224" s="1" t="s">
        <v>18</v>
      </c>
      <c r="F224" s="2">
        <v>-2</v>
      </c>
      <c r="G224" s="2">
        <v>70.900000000000006</v>
      </c>
      <c r="H224" s="2">
        <v>69.400000000000006</v>
      </c>
      <c r="I224" s="2">
        <v>77.900000000000006</v>
      </c>
    </row>
    <row r="225" spans="1:9" hidden="1">
      <c r="A225" s="1" t="s">
        <v>27</v>
      </c>
      <c r="B225" s="1" t="s">
        <v>28</v>
      </c>
      <c r="C225" s="3">
        <v>42004</v>
      </c>
      <c r="D225" s="2">
        <v>5022</v>
      </c>
      <c r="E225" s="1" t="s">
        <v>18</v>
      </c>
      <c r="F225" s="2">
        <v>7</v>
      </c>
      <c r="G225" s="2">
        <v>70.900000000000006</v>
      </c>
      <c r="H225" s="2">
        <v>75.900000000000006</v>
      </c>
      <c r="I225" s="2">
        <v>82.6</v>
      </c>
    </row>
    <row r="226" spans="1:9">
      <c r="A226" s="1" t="s">
        <v>29</v>
      </c>
      <c r="B226" s="1" t="s">
        <v>30</v>
      </c>
      <c r="C226" s="3">
        <v>43100</v>
      </c>
      <c r="D226" s="2">
        <v>6110</v>
      </c>
      <c r="E226" s="1" t="s">
        <v>18</v>
      </c>
      <c r="F226" s="2">
        <v>-20.3</v>
      </c>
      <c r="G226" s="2">
        <v>71.8</v>
      </c>
      <c r="H226" s="2">
        <v>57.2</v>
      </c>
      <c r="I226" s="2">
        <v>55.2</v>
      </c>
    </row>
    <row r="227" spans="1:9" hidden="1">
      <c r="A227" s="1" t="s">
        <v>29</v>
      </c>
      <c r="B227" s="1" t="s">
        <v>30</v>
      </c>
      <c r="C227" s="3">
        <v>42735</v>
      </c>
      <c r="D227" s="2">
        <v>6110</v>
      </c>
      <c r="E227" s="1" t="s">
        <v>18</v>
      </c>
      <c r="F227" s="2">
        <v>-22.4</v>
      </c>
      <c r="G227" s="2">
        <v>65.7</v>
      </c>
      <c r="H227" s="2">
        <v>51</v>
      </c>
      <c r="I227" s="2">
        <v>55.5</v>
      </c>
    </row>
    <row r="228" spans="1:9" hidden="1">
      <c r="A228" s="1" t="s">
        <v>29</v>
      </c>
      <c r="B228" s="1" t="s">
        <v>30</v>
      </c>
      <c r="C228" s="3">
        <v>42369</v>
      </c>
      <c r="D228" s="2">
        <v>6110</v>
      </c>
      <c r="E228" s="1" t="s">
        <v>18</v>
      </c>
      <c r="F228" s="2">
        <v>-20.2</v>
      </c>
      <c r="G228" s="2">
        <v>64.7</v>
      </c>
      <c r="H228" s="2">
        <v>51.7</v>
      </c>
      <c r="I228" s="2">
        <v>59.6</v>
      </c>
    </row>
    <row r="229" spans="1:9" hidden="1">
      <c r="A229" s="1" t="s">
        <v>29</v>
      </c>
      <c r="B229" s="1" t="s">
        <v>30</v>
      </c>
      <c r="C229" s="3">
        <v>42004</v>
      </c>
      <c r="D229" s="2">
        <v>6110</v>
      </c>
      <c r="E229" s="1" t="s">
        <v>18</v>
      </c>
      <c r="F229" s="2">
        <v>-14.3</v>
      </c>
      <c r="G229" s="2">
        <v>68</v>
      </c>
      <c r="H229" s="2">
        <v>58.3</v>
      </c>
      <c r="I229" s="2">
        <v>64.099999999999994</v>
      </c>
    </row>
    <row r="230" spans="1:9">
      <c r="A230" s="1" t="s">
        <v>31</v>
      </c>
      <c r="B230" s="1" t="s">
        <v>32</v>
      </c>
      <c r="C230" s="3">
        <v>43100</v>
      </c>
      <c r="D230" s="2">
        <v>5630</v>
      </c>
      <c r="E230" s="1" t="s">
        <v>18</v>
      </c>
      <c r="F230" s="2">
        <v>15.6</v>
      </c>
      <c r="G230" s="2">
        <v>74.7</v>
      </c>
      <c r="H230" s="2">
        <v>86.3</v>
      </c>
      <c r="I230" s="2">
        <v>82.7</v>
      </c>
    </row>
    <row r="231" spans="1:9" hidden="1">
      <c r="A231" s="1" t="s">
        <v>31</v>
      </c>
      <c r="B231" s="1" t="s">
        <v>32</v>
      </c>
      <c r="C231" s="3">
        <v>42735</v>
      </c>
      <c r="D231" s="2">
        <v>5630</v>
      </c>
      <c r="E231" s="1" t="s">
        <v>18</v>
      </c>
      <c r="F231" s="2">
        <v>3.4</v>
      </c>
      <c r="G231" s="2">
        <v>69.900000000000006</v>
      </c>
      <c r="H231" s="2">
        <v>72.3</v>
      </c>
      <c r="I231" s="2">
        <v>80.400000000000006</v>
      </c>
    </row>
    <row r="232" spans="1:9" hidden="1">
      <c r="A232" s="1" t="s">
        <v>31</v>
      </c>
      <c r="B232" s="1" t="s">
        <v>32</v>
      </c>
      <c r="C232" s="3">
        <v>42369</v>
      </c>
      <c r="D232" s="2">
        <v>5630</v>
      </c>
      <c r="E232" s="1" t="s">
        <v>18</v>
      </c>
      <c r="F232" s="2">
        <v>-0.2</v>
      </c>
      <c r="G232" s="2">
        <v>68</v>
      </c>
      <c r="H232" s="2">
        <v>67.900000000000006</v>
      </c>
      <c r="I232" s="2">
        <v>79.5</v>
      </c>
    </row>
    <row r="233" spans="1:9" hidden="1">
      <c r="A233" s="1" t="s">
        <v>31</v>
      </c>
      <c r="B233" s="1" t="s">
        <v>32</v>
      </c>
      <c r="C233" s="3">
        <v>42004</v>
      </c>
      <c r="D233" s="2">
        <v>5630</v>
      </c>
      <c r="E233" s="1" t="s">
        <v>18</v>
      </c>
      <c r="F233" s="2">
        <v>4.0999999999999996</v>
      </c>
      <c r="G233" s="2">
        <v>67.3</v>
      </c>
      <c r="H233" s="2">
        <v>70</v>
      </c>
      <c r="I233" s="2">
        <v>77</v>
      </c>
    </row>
    <row r="234" spans="1:9">
      <c r="A234" s="1" t="s">
        <v>33</v>
      </c>
      <c r="B234" s="1" t="s">
        <v>34</v>
      </c>
      <c r="C234" s="3">
        <v>43100</v>
      </c>
      <c r="D234" s="2">
        <v>9132</v>
      </c>
      <c r="E234" s="1" t="s">
        <v>18</v>
      </c>
      <c r="F234" s="2">
        <v>-23.6</v>
      </c>
      <c r="G234" s="2">
        <v>73.3</v>
      </c>
      <c r="H234" s="2">
        <v>56</v>
      </c>
      <c r="I234" s="2">
        <v>53.7</v>
      </c>
    </row>
    <row r="235" spans="1:9" hidden="1">
      <c r="A235" s="1" t="s">
        <v>33</v>
      </c>
      <c r="B235" s="1" t="s">
        <v>34</v>
      </c>
      <c r="C235" s="3">
        <v>42735</v>
      </c>
      <c r="D235" s="2">
        <v>9132</v>
      </c>
      <c r="E235" s="1" t="s">
        <v>18</v>
      </c>
      <c r="F235" s="2">
        <v>-27.9</v>
      </c>
      <c r="G235" s="2">
        <v>75.099999999999994</v>
      </c>
      <c r="H235" s="2">
        <v>54.2</v>
      </c>
      <c r="I235" s="2">
        <v>60.2</v>
      </c>
    </row>
    <row r="236" spans="1:9" hidden="1">
      <c r="A236" s="1" t="s">
        <v>33</v>
      </c>
      <c r="B236" s="1" t="s">
        <v>34</v>
      </c>
      <c r="C236" s="3">
        <v>42369</v>
      </c>
      <c r="D236" s="2">
        <v>9132</v>
      </c>
      <c r="E236" s="1" t="s">
        <v>18</v>
      </c>
      <c r="F236" s="2">
        <v>-23.5</v>
      </c>
      <c r="G236" s="2">
        <v>79.099999999999994</v>
      </c>
      <c r="H236" s="2">
        <v>60.5</v>
      </c>
      <c r="I236" s="2">
        <v>64.400000000000006</v>
      </c>
    </row>
    <row r="237" spans="1:9" hidden="1">
      <c r="A237" s="1" t="s">
        <v>33</v>
      </c>
      <c r="B237" s="1" t="s">
        <v>34</v>
      </c>
      <c r="C237" s="3">
        <v>42004</v>
      </c>
      <c r="D237" s="2">
        <v>9132</v>
      </c>
      <c r="E237" s="1" t="s">
        <v>18</v>
      </c>
      <c r="F237" s="2">
        <v>-13.2</v>
      </c>
      <c r="G237" s="2">
        <v>80.599999999999994</v>
      </c>
      <c r="H237" s="2">
        <v>70</v>
      </c>
      <c r="I237" s="2">
        <v>71.5</v>
      </c>
    </row>
    <row r="238" spans="1:9">
      <c r="A238" s="1" t="s">
        <v>35</v>
      </c>
      <c r="B238" s="1" t="s">
        <v>36</v>
      </c>
      <c r="C238" s="3">
        <v>43100</v>
      </c>
      <c r="D238" s="2">
        <v>7838</v>
      </c>
      <c r="E238" s="1" t="s">
        <v>18</v>
      </c>
      <c r="F238" s="2">
        <v>-19.100000000000001</v>
      </c>
      <c r="G238" s="2">
        <v>59.2</v>
      </c>
      <c r="H238" s="2">
        <v>47.9</v>
      </c>
      <c r="I238" s="2">
        <v>46.9</v>
      </c>
    </row>
    <row r="239" spans="1:9" hidden="1">
      <c r="A239" s="1" t="s">
        <v>35</v>
      </c>
      <c r="B239" s="1" t="s">
        <v>36</v>
      </c>
      <c r="C239" s="3">
        <v>42735</v>
      </c>
      <c r="D239" s="2">
        <v>7838</v>
      </c>
      <c r="E239" s="1" t="s">
        <v>18</v>
      </c>
      <c r="F239" s="2">
        <v>-21.7</v>
      </c>
      <c r="G239" s="2">
        <v>65.900000000000006</v>
      </c>
      <c r="H239" s="2">
        <v>51.6</v>
      </c>
      <c r="I239" s="2">
        <v>56.2</v>
      </c>
    </row>
    <row r="240" spans="1:9" hidden="1">
      <c r="A240" s="1" t="s">
        <v>35</v>
      </c>
      <c r="B240" s="1" t="s">
        <v>36</v>
      </c>
      <c r="C240" s="3">
        <v>42369</v>
      </c>
      <c r="D240" s="2">
        <v>7838</v>
      </c>
      <c r="E240" s="1" t="s">
        <v>18</v>
      </c>
      <c r="F240" s="2">
        <v>-17.100000000000001</v>
      </c>
      <c r="G240" s="2">
        <v>72.400000000000006</v>
      </c>
      <c r="H240" s="2">
        <v>60.1</v>
      </c>
      <c r="I240" s="2">
        <v>63.7</v>
      </c>
    </row>
    <row r="241" spans="1:9" hidden="1">
      <c r="A241" s="1" t="s">
        <v>35</v>
      </c>
      <c r="B241" s="1" t="s">
        <v>36</v>
      </c>
      <c r="C241" s="3">
        <v>42004</v>
      </c>
      <c r="D241" s="2">
        <v>7838</v>
      </c>
      <c r="E241" s="1" t="s">
        <v>18</v>
      </c>
      <c r="F241" s="2">
        <v>-11.3</v>
      </c>
      <c r="G241" s="2">
        <v>76.599999999999994</v>
      </c>
      <c r="H241" s="2">
        <v>67.900000000000006</v>
      </c>
      <c r="I241" s="2">
        <v>70.3</v>
      </c>
    </row>
    <row r="242" spans="1:9">
      <c r="A242" s="1" t="s">
        <v>37</v>
      </c>
      <c r="B242" s="1" t="s">
        <v>38</v>
      </c>
      <c r="C242" s="3">
        <v>43100</v>
      </c>
      <c r="D242" s="2">
        <v>21637</v>
      </c>
      <c r="E242" s="1" t="s">
        <v>10</v>
      </c>
      <c r="F242" s="1" t="s">
        <v>39</v>
      </c>
      <c r="G242" s="2">
        <v>67.3</v>
      </c>
      <c r="H242" s="1" t="s">
        <v>39</v>
      </c>
      <c r="I242" s="1" t="s">
        <v>39</v>
      </c>
    </row>
    <row r="243" spans="1:9" hidden="1">
      <c r="A243" s="1" t="s">
        <v>37</v>
      </c>
      <c r="B243" s="1" t="s">
        <v>38</v>
      </c>
      <c r="C243" s="3">
        <v>42735</v>
      </c>
      <c r="D243" s="2">
        <v>21637</v>
      </c>
      <c r="E243" s="1" t="s">
        <v>10</v>
      </c>
      <c r="F243" s="1" t="s">
        <v>39</v>
      </c>
      <c r="G243" s="2">
        <v>67.3</v>
      </c>
      <c r="H243" s="1" t="s">
        <v>39</v>
      </c>
      <c r="I243" s="1" t="s">
        <v>39</v>
      </c>
    </row>
    <row r="244" spans="1:9" hidden="1">
      <c r="A244" s="1" t="s">
        <v>37</v>
      </c>
      <c r="B244" s="1" t="s">
        <v>38</v>
      </c>
      <c r="C244" s="3">
        <v>42369</v>
      </c>
      <c r="D244" s="2">
        <v>21637</v>
      </c>
      <c r="E244" s="1" t="s">
        <v>10</v>
      </c>
      <c r="F244" s="1" t="s">
        <v>39</v>
      </c>
      <c r="G244" s="2">
        <v>67.3</v>
      </c>
      <c r="H244" s="1" t="s">
        <v>39</v>
      </c>
      <c r="I244" s="1" t="s">
        <v>39</v>
      </c>
    </row>
    <row r="245" spans="1:9" hidden="1">
      <c r="A245" s="1" t="s">
        <v>37</v>
      </c>
      <c r="B245" s="1" t="s">
        <v>38</v>
      </c>
      <c r="C245" s="3">
        <v>42004</v>
      </c>
      <c r="D245" s="2">
        <v>21637</v>
      </c>
      <c r="E245" s="1" t="s">
        <v>10</v>
      </c>
      <c r="F245" s="2">
        <v>22.9</v>
      </c>
      <c r="G245" s="2">
        <v>43.4</v>
      </c>
      <c r="H245" s="2">
        <v>53.4</v>
      </c>
      <c r="I245" s="2">
        <v>57.5</v>
      </c>
    </row>
    <row r="246" spans="1:9">
      <c r="A246" s="1" t="s">
        <v>123</v>
      </c>
      <c r="B246" s="1" t="s">
        <v>124</v>
      </c>
      <c r="C246" s="3">
        <v>43100</v>
      </c>
      <c r="D246" s="2">
        <v>2924</v>
      </c>
      <c r="E246" s="1" t="s">
        <v>47</v>
      </c>
      <c r="F246" s="1" t="s">
        <v>39</v>
      </c>
      <c r="G246" s="2">
        <v>45.3</v>
      </c>
      <c r="H246" s="1" t="s">
        <v>39</v>
      </c>
      <c r="I246" s="1" t="s">
        <v>39</v>
      </c>
    </row>
    <row r="247" spans="1:9" hidden="1">
      <c r="A247" s="1" t="s">
        <v>123</v>
      </c>
      <c r="B247" s="1" t="s">
        <v>124</v>
      </c>
      <c r="C247" s="3">
        <v>42735</v>
      </c>
      <c r="D247" s="2">
        <v>2924</v>
      </c>
      <c r="E247" s="1" t="s">
        <v>47</v>
      </c>
      <c r="F247" s="2">
        <v>46.6</v>
      </c>
      <c r="G247" s="2">
        <v>51.8</v>
      </c>
      <c r="H247" s="2">
        <v>75.900000000000006</v>
      </c>
      <c r="I247" s="2">
        <v>86.1</v>
      </c>
    </row>
    <row r="248" spans="1:9" hidden="1">
      <c r="A248" s="1" t="s">
        <v>123</v>
      </c>
      <c r="B248" s="1" t="s">
        <v>124</v>
      </c>
      <c r="C248" s="3">
        <v>42369</v>
      </c>
      <c r="D248" s="2">
        <v>2924</v>
      </c>
      <c r="E248" s="1" t="s">
        <v>47</v>
      </c>
      <c r="F248" s="2">
        <v>34.299999999999997</v>
      </c>
      <c r="G248" s="2">
        <v>50.1</v>
      </c>
      <c r="H248" s="2">
        <v>67.3</v>
      </c>
      <c r="I248" s="2">
        <v>84.7</v>
      </c>
    </row>
    <row r="249" spans="1:9" hidden="1">
      <c r="A249" s="1" t="s">
        <v>123</v>
      </c>
      <c r="B249" s="1" t="s">
        <v>124</v>
      </c>
      <c r="C249" s="3">
        <v>42004</v>
      </c>
      <c r="D249" s="2">
        <v>2924</v>
      </c>
      <c r="E249" s="1" t="s">
        <v>47</v>
      </c>
      <c r="F249" s="2">
        <v>40</v>
      </c>
      <c r="G249" s="2">
        <v>49.1</v>
      </c>
      <c r="H249" s="2">
        <v>68.7</v>
      </c>
      <c r="I249" s="2">
        <v>82</v>
      </c>
    </row>
  </sheetData>
  <autoFilter ref="A1:I249">
    <filterColumn colId="2">
      <filters>
        <dateGroupItem year="2017" dateTimeGrouping="year"/>
      </filters>
    </filterColumn>
    <sortState ref="A2:I249">
      <sortCondition ref="B1:B249"/>
    </sortState>
  </autoFilter>
  <sortState ref="A2:I249">
    <sortCondition ref="B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topLeftCell="G19" workbookViewId="0">
      <selection activeCell="K38" sqref="K38"/>
    </sheetView>
  </sheetViews>
  <sheetFormatPr baseColWidth="10" defaultColWidth="8.83203125" defaultRowHeight="14" x14ac:dyDescent="0"/>
  <cols>
    <col min="1" max="1" width="1.6640625" customWidth="1"/>
    <col min="2" max="2" width="34.83203125" bestFit="1" customWidth="1"/>
    <col min="3" max="3" width="34.33203125" bestFit="1" customWidth="1"/>
    <col min="4" max="4" width="21.5" bestFit="1" customWidth="1"/>
    <col min="5" max="5" width="35.5" bestFit="1" customWidth="1"/>
    <col min="6" max="6" width="38.83203125" bestFit="1" customWidth="1"/>
    <col min="7" max="7" width="42.1640625" style="14" bestFit="1" customWidth="1"/>
    <col min="8" max="8" width="14.6640625" style="14" bestFit="1" customWidth="1"/>
    <col min="9" max="9" width="10.6640625" style="14" bestFit="1" customWidth="1"/>
    <col min="10" max="12" width="11.6640625" style="14" bestFit="1" customWidth="1"/>
    <col min="13" max="13" width="38.83203125" style="14" customWidth="1"/>
    <col min="14" max="14" width="18.83203125" bestFit="1" customWidth="1"/>
    <col min="15" max="15" width="15.6640625" bestFit="1" customWidth="1"/>
    <col min="16" max="16" width="11.1640625" bestFit="1" customWidth="1"/>
    <col min="17" max="17" width="13.6640625" bestFit="1" customWidth="1"/>
    <col min="18" max="18" width="11.83203125" bestFit="1" customWidth="1"/>
    <col min="19" max="20" width="16.5" bestFit="1" customWidth="1"/>
    <col min="21" max="21" width="13.5" bestFit="1" customWidth="1"/>
    <col min="22" max="22" width="13.1640625" bestFit="1" customWidth="1"/>
    <col min="23" max="23" width="10.1640625" bestFit="1" customWidth="1"/>
  </cols>
  <sheetData>
    <row r="1" spans="2:17">
      <c r="B1" s="4" t="s">
        <v>2</v>
      </c>
      <c r="C1" s="8">
        <v>43373</v>
      </c>
      <c r="G1"/>
      <c r="H1"/>
    </row>
    <row r="2" spans="2:17">
      <c r="G2" s="4" t="s">
        <v>187</v>
      </c>
      <c r="H2" s="4" t="s">
        <v>183</v>
      </c>
      <c r="I2"/>
      <c r="J2"/>
      <c r="K2"/>
      <c r="L2"/>
    </row>
    <row r="3" spans="2:17">
      <c r="B3" s="4" t="s">
        <v>147</v>
      </c>
      <c r="C3" s="14" t="s">
        <v>149</v>
      </c>
      <c r="D3" s="14" t="s">
        <v>150</v>
      </c>
      <c r="E3" s="14" t="s">
        <v>172</v>
      </c>
      <c r="F3" s="6" t="s">
        <v>151</v>
      </c>
      <c r="G3" s="4" t="s">
        <v>147</v>
      </c>
      <c r="H3" s="14" t="s">
        <v>184</v>
      </c>
      <c r="I3" s="14" t="s">
        <v>185</v>
      </c>
      <c r="J3" s="14" t="s">
        <v>186</v>
      </c>
      <c r="K3" s="14" t="s">
        <v>188</v>
      </c>
      <c r="L3" s="14" t="s">
        <v>148</v>
      </c>
      <c r="M3" s="46"/>
      <c r="N3" s="9" t="s">
        <v>174</v>
      </c>
      <c r="O3" s="9" t="s">
        <v>175</v>
      </c>
      <c r="P3" s="9" t="s">
        <v>176</v>
      </c>
      <c r="Q3" s="9" t="s">
        <v>177</v>
      </c>
    </row>
    <row r="4" spans="2:17">
      <c r="B4" s="5" t="s">
        <v>119</v>
      </c>
      <c r="C4" s="7">
        <v>1000</v>
      </c>
      <c r="D4" s="7">
        <v>290.60000000000002</v>
      </c>
      <c r="E4" s="7">
        <v>40</v>
      </c>
      <c r="F4" t="str">
        <f>VLOOKUP(B4,'Information and Metrics'!$B$1:$H$249,4,FALSE)</f>
        <v>Stadium (Open)</v>
      </c>
      <c r="G4" s="5" t="s">
        <v>119</v>
      </c>
      <c r="H4" s="7">
        <v>221.4</v>
      </c>
      <c r="I4" s="7">
        <v>243.4</v>
      </c>
      <c r="J4" s="7">
        <v>256.7</v>
      </c>
      <c r="K4" s="7">
        <v>290.60000000000002</v>
      </c>
      <c r="L4" s="7">
        <v>253.02500000000001</v>
      </c>
      <c r="N4">
        <v>235.2</v>
      </c>
      <c r="O4">
        <v>219.2</v>
      </c>
      <c r="P4">
        <v>232.1</v>
      </c>
      <c r="Q4">
        <v>256.8</v>
      </c>
    </row>
    <row r="5" spans="2:17">
      <c r="B5" s="5" t="s">
        <v>134</v>
      </c>
      <c r="C5" s="7">
        <v>29486</v>
      </c>
      <c r="D5" s="7">
        <v>67.900000000000006</v>
      </c>
      <c r="E5" s="7">
        <v>35.200000000000003</v>
      </c>
      <c r="F5" t="str">
        <f>VLOOKUP(B5,'Information and Metrics'!$B$1:$H$249,4,FALSE)</f>
        <v>Courthouse</v>
      </c>
      <c r="G5" s="5" t="s">
        <v>134</v>
      </c>
      <c r="H5" s="7" t="e">
        <v>#DIV/0!</v>
      </c>
      <c r="I5" s="7">
        <v>75.5</v>
      </c>
      <c r="J5" s="7">
        <v>69.900000000000006</v>
      </c>
      <c r="K5" s="7">
        <v>68.099999999999994</v>
      </c>
      <c r="L5" s="7">
        <v>71.166666666666671</v>
      </c>
      <c r="N5" t="s">
        <v>39</v>
      </c>
      <c r="O5" t="s">
        <v>39</v>
      </c>
      <c r="P5">
        <v>76.3</v>
      </c>
      <c r="Q5">
        <v>68.599999999999994</v>
      </c>
    </row>
    <row r="6" spans="2:17">
      <c r="B6" s="5" t="s">
        <v>69</v>
      </c>
      <c r="C6" s="7">
        <v>1760</v>
      </c>
      <c r="D6" s="7">
        <v>31.2</v>
      </c>
      <c r="E6" s="7">
        <v>26.5</v>
      </c>
      <c r="F6" t="str">
        <f>VLOOKUP(B6,'Information and Metrics'!$B$1:$H$249,4,FALSE)</f>
        <v>Office</v>
      </c>
      <c r="G6" s="5" t="s">
        <v>69</v>
      </c>
      <c r="H6" s="7">
        <v>26.9</v>
      </c>
      <c r="I6" s="7">
        <v>28.6</v>
      </c>
      <c r="J6" s="7">
        <v>30.6</v>
      </c>
      <c r="K6" s="7">
        <v>31.6</v>
      </c>
      <c r="L6" s="7">
        <v>29.424999999999997</v>
      </c>
      <c r="N6">
        <v>26.6</v>
      </c>
      <c r="O6">
        <v>26.9</v>
      </c>
      <c r="P6">
        <v>27.9</v>
      </c>
      <c r="Q6">
        <v>31.6</v>
      </c>
    </row>
    <row r="7" spans="2:17">
      <c r="B7" s="5" t="s">
        <v>41</v>
      </c>
      <c r="C7" s="7">
        <v>26219</v>
      </c>
      <c r="D7" s="7">
        <v>236.5</v>
      </c>
      <c r="E7" s="7">
        <v>70.900000000000006</v>
      </c>
      <c r="F7" t="str">
        <f>VLOOKUP(B7,'Information and Metrics'!$B$1:$H$249,4,FALSE)</f>
        <v>Swimming Pool</v>
      </c>
      <c r="G7" s="5" t="s">
        <v>41</v>
      </c>
      <c r="H7" s="7">
        <v>270.39999999999998</v>
      </c>
      <c r="I7" s="7">
        <v>238.8</v>
      </c>
      <c r="J7" s="7">
        <v>209.8</v>
      </c>
      <c r="K7" s="7">
        <v>240.5</v>
      </c>
      <c r="L7" s="7">
        <v>239.875</v>
      </c>
      <c r="N7">
        <v>262.10000000000002</v>
      </c>
      <c r="O7">
        <v>276</v>
      </c>
      <c r="P7">
        <v>235.5</v>
      </c>
      <c r="Q7">
        <v>214</v>
      </c>
    </row>
    <row r="8" spans="2:17">
      <c r="B8" s="5" t="s">
        <v>56</v>
      </c>
      <c r="C8" s="7">
        <v>2250</v>
      </c>
      <c r="D8" s="7">
        <v>0</v>
      </c>
      <c r="E8" s="7">
        <v>50.8</v>
      </c>
      <c r="F8" t="str">
        <f>VLOOKUP(B8,'Information and Metrics'!$B$1:$H$249,4,FALSE)</f>
        <v>Other - Recreation</v>
      </c>
      <c r="G8" s="5" t="s">
        <v>56</v>
      </c>
      <c r="H8" s="7" t="e">
        <v>#DIV/0!</v>
      </c>
      <c r="I8" s="7" t="e">
        <v>#DIV/0!</v>
      </c>
      <c r="J8" s="7" t="e">
        <v>#DIV/0!</v>
      </c>
      <c r="K8" s="7" t="e">
        <v>#DIV/0!</v>
      </c>
      <c r="L8" s="7" t="e">
        <v>#DIV/0!</v>
      </c>
      <c r="N8" t="s">
        <v>39</v>
      </c>
      <c r="O8" t="s">
        <v>39</v>
      </c>
      <c r="P8" t="s">
        <v>39</v>
      </c>
      <c r="Q8" t="s">
        <v>39</v>
      </c>
    </row>
    <row r="9" spans="2:17">
      <c r="B9" s="5" t="s">
        <v>91</v>
      </c>
      <c r="C9" s="7">
        <v>427</v>
      </c>
      <c r="D9" s="7">
        <v>0</v>
      </c>
      <c r="E9" s="7">
        <v>52.4</v>
      </c>
      <c r="F9" t="str">
        <f>VLOOKUP(B9,'Information and Metrics'!$B$1:$H$249,4,FALSE)</f>
        <v>Other - Education</v>
      </c>
      <c r="G9" s="5" t="s">
        <v>91</v>
      </c>
      <c r="H9" s="7" t="e">
        <v>#DIV/0!</v>
      </c>
      <c r="I9" s="7" t="e">
        <v>#DIV/0!</v>
      </c>
      <c r="J9" s="7" t="e">
        <v>#DIV/0!</v>
      </c>
      <c r="K9" s="7" t="e">
        <v>#DIV/0!</v>
      </c>
      <c r="L9" s="7" t="e">
        <v>#DIV/0!</v>
      </c>
      <c r="N9" t="s">
        <v>39</v>
      </c>
      <c r="O9" t="s">
        <v>39</v>
      </c>
      <c r="P9" t="s">
        <v>39</v>
      </c>
      <c r="Q9" t="s">
        <v>39</v>
      </c>
    </row>
    <row r="10" spans="2:17">
      <c r="B10" s="5" t="s">
        <v>54</v>
      </c>
      <c r="C10" s="7">
        <v>2500</v>
      </c>
      <c r="D10" s="7">
        <v>0</v>
      </c>
      <c r="E10" s="7">
        <v>52.4</v>
      </c>
      <c r="F10" t="str">
        <f>VLOOKUP(B10,'Information and Metrics'!$B$1:$H$249,4,FALSE)</f>
        <v>Other - Education</v>
      </c>
      <c r="G10" s="5" t="s">
        <v>54</v>
      </c>
      <c r="H10" s="7" t="e">
        <v>#DIV/0!</v>
      </c>
      <c r="I10" s="7" t="e">
        <v>#DIV/0!</v>
      </c>
      <c r="J10" s="7" t="e">
        <v>#DIV/0!</v>
      </c>
      <c r="K10" s="7" t="e">
        <v>#DIV/0!</v>
      </c>
      <c r="L10" s="7" t="e">
        <v>#DIV/0!</v>
      </c>
      <c r="N10">
        <v>161.5</v>
      </c>
      <c r="O10">
        <v>79.8</v>
      </c>
      <c r="P10" t="s">
        <v>39</v>
      </c>
      <c r="Q10" t="s">
        <v>39</v>
      </c>
    </row>
    <row r="11" spans="2:17">
      <c r="B11" s="5" t="s">
        <v>128</v>
      </c>
      <c r="C11" s="7">
        <v>5650</v>
      </c>
      <c r="D11" s="7">
        <v>76.400000000000006</v>
      </c>
      <c r="E11" s="7">
        <v>39.4</v>
      </c>
      <c r="F11" t="str">
        <f>VLOOKUP(B11,'Information and Metrics'!$B$1:$H$249,4,FALSE)</f>
        <v>Other - Public Services</v>
      </c>
      <c r="G11" s="5" t="s">
        <v>128</v>
      </c>
      <c r="H11" s="7">
        <v>99</v>
      </c>
      <c r="I11" s="7">
        <v>90.6</v>
      </c>
      <c r="J11" s="7">
        <v>85.6</v>
      </c>
      <c r="K11" s="7">
        <v>77.900000000000006</v>
      </c>
      <c r="L11" s="7">
        <v>88.275000000000006</v>
      </c>
      <c r="N11" t="s">
        <v>39</v>
      </c>
      <c r="O11">
        <v>94.8</v>
      </c>
      <c r="P11">
        <v>90.2</v>
      </c>
      <c r="Q11">
        <v>85.6</v>
      </c>
    </row>
    <row r="12" spans="2:17">
      <c r="B12" s="5" t="s">
        <v>9</v>
      </c>
      <c r="C12" s="7">
        <v>127753</v>
      </c>
      <c r="D12" s="7">
        <v>70.2</v>
      </c>
      <c r="E12" s="7">
        <v>49.3</v>
      </c>
      <c r="F12" t="str">
        <f>VLOOKUP(B12,'Information and Metrics'!$B$1:$H$249,4,FALSE)</f>
        <v>Office</v>
      </c>
      <c r="G12" s="5" t="s">
        <v>9</v>
      </c>
      <c r="H12" s="7">
        <v>76.900000000000006</v>
      </c>
      <c r="I12" s="7">
        <v>75.900000000000006</v>
      </c>
      <c r="J12" s="7">
        <v>73.900000000000006</v>
      </c>
      <c r="K12" s="7">
        <v>71.599999999999994</v>
      </c>
      <c r="L12" s="7">
        <v>74.575000000000003</v>
      </c>
      <c r="N12">
        <v>79.900000000000006</v>
      </c>
      <c r="O12">
        <v>76</v>
      </c>
      <c r="P12">
        <v>75.5</v>
      </c>
      <c r="Q12">
        <v>73.2</v>
      </c>
    </row>
    <row r="13" spans="2:17">
      <c r="B13" s="5" t="s">
        <v>93</v>
      </c>
      <c r="C13" s="7">
        <v>4238</v>
      </c>
      <c r="D13" s="7">
        <v>74.5</v>
      </c>
      <c r="E13" s="7">
        <v>31.9</v>
      </c>
      <c r="F13" t="str">
        <f>VLOOKUP(B13,'Information and Metrics'!$B$1:$H$249,4,FALSE)</f>
        <v>Other</v>
      </c>
      <c r="G13" s="5" t="s">
        <v>93</v>
      </c>
      <c r="H13" s="7">
        <v>84.4</v>
      </c>
      <c r="I13" s="7">
        <v>79.900000000000006</v>
      </c>
      <c r="J13" s="7">
        <v>74.2</v>
      </c>
      <c r="K13" s="7">
        <v>76.3</v>
      </c>
      <c r="L13" s="7">
        <v>78.7</v>
      </c>
      <c r="N13">
        <v>83.9</v>
      </c>
      <c r="O13">
        <v>85.2</v>
      </c>
      <c r="P13">
        <v>79.2</v>
      </c>
      <c r="Q13">
        <v>73.400000000000006</v>
      </c>
    </row>
    <row r="14" spans="2:17">
      <c r="B14" s="5" t="s">
        <v>130</v>
      </c>
      <c r="C14" s="7">
        <v>12257</v>
      </c>
      <c r="D14" s="7">
        <v>41.3</v>
      </c>
      <c r="E14" s="7">
        <v>40</v>
      </c>
      <c r="F14" t="str">
        <f>VLOOKUP(B14,'Information and Metrics'!$B$1:$H$249,4,FALSE)</f>
        <v>Performing Arts</v>
      </c>
      <c r="G14" s="5" t="s">
        <v>130</v>
      </c>
      <c r="H14" s="7" t="e">
        <v>#DIV/0!</v>
      </c>
      <c r="I14" s="7">
        <v>35.799999999999997</v>
      </c>
      <c r="J14" s="7">
        <v>40.700000000000003</v>
      </c>
      <c r="K14" s="7">
        <v>41.1</v>
      </c>
      <c r="L14" s="7">
        <v>39.199999999999996</v>
      </c>
      <c r="N14" t="s">
        <v>39</v>
      </c>
      <c r="O14" t="s">
        <v>39</v>
      </c>
      <c r="P14">
        <v>35.4</v>
      </c>
      <c r="Q14">
        <v>39</v>
      </c>
    </row>
    <row r="15" spans="2:17">
      <c r="B15" s="5" t="s">
        <v>12</v>
      </c>
      <c r="C15" s="7">
        <v>391839</v>
      </c>
      <c r="D15" s="7">
        <v>46</v>
      </c>
      <c r="E15" s="7">
        <v>92.7</v>
      </c>
      <c r="F15" t="str">
        <f>VLOOKUP(B15,'Information and Metrics'!$B$1:$H$249,4,FALSE)</f>
        <v>Office</v>
      </c>
      <c r="G15" s="5" t="s">
        <v>12</v>
      </c>
      <c r="H15" s="7">
        <v>61.4</v>
      </c>
      <c r="I15" s="7">
        <v>57.1</v>
      </c>
      <c r="J15" s="7">
        <v>49.5</v>
      </c>
      <c r="K15" s="7">
        <v>46.1</v>
      </c>
      <c r="L15" s="7">
        <v>53.524999999999999</v>
      </c>
      <c r="N15">
        <v>64.3</v>
      </c>
      <c r="O15">
        <v>64.5</v>
      </c>
      <c r="P15">
        <v>61.2</v>
      </c>
      <c r="Q15">
        <v>51.7</v>
      </c>
    </row>
    <row r="16" spans="2:17">
      <c r="B16" s="5" t="s">
        <v>71</v>
      </c>
      <c r="C16" s="7">
        <v>21052</v>
      </c>
      <c r="D16" s="7">
        <v>59.8</v>
      </c>
      <c r="E16" s="7">
        <v>62</v>
      </c>
      <c r="F16" t="e">
        <f>VLOOKUP(B16,'Information and Metrics'!$B$1:$H$249,4,FALSE)</f>
        <v>#N/A</v>
      </c>
      <c r="G16" s="5" t="s">
        <v>71</v>
      </c>
      <c r="H16" s="7">
        <v>57.9</v>
      </c>
      <c r="I16" s="7">
        <v>66.599999999999994</v>
      </c>
      <c r="J16" s="7">
        <v>71.400000000000006</v>
      </c>
      <c r="K16" s="7">
        <v>60.8</v>
      </c>
      <c r="L16" s="7">
        <v>64.174999999999997</v>
      </c>
      <c r="N16">
        <v>52.9</v>
      </c>
      <c r="O16">
        <v>56.9</v>
      </c>
      <c r="P16">
        <v>65.5</v>
      </c>
      <c r="Q16" t="s">
        <v>39</v>
      </c>
    </row>
    <row r="17" spans="2:17">
      <c r="B17" s="5" t="s">
        <v>142</v>
      </c>
      <c r="C17" s="7">
        <v>3210</v>
      </c>
      <c r="D17" s="7">
        <v>0</v>
      </c>
      <c r="E17" s="7">
        <v>40.1</v>
      </c>
      <c r="F17" t="str">
        <f>VLOOKUP(B17,'Information and Metrics'!$B$1:$H$249,4,FALSE)</f>
        <v>Other - Public Services</v>
      </c>
      <c r="G17" s="5" t="s">
        <v>142</v>
      </c>
      <c r="H17" s="7">
        <v>78.5</v>
      </c>
      <c r="I17" s="7">
        <v>81.7</v>
      </c>
      <c r="J17" s="7">
        <v>86.3</v>
      </c>
      <c r="K17" s="7" t="e">
        <v>#DIV/0!</v>
      </c>
      <c r="L17" s="7">
        <v>82.166666666666671</v>
      </c>
      <c r="N17">
        <v>75.7</v>
      </c>
      <c r="O17">
        <v>79.099999999999994</v>
      </c>
      <c r="P17">
        <v>82.3</v>
      </c>
      <c r="Q17">
        <v>84.1</v>
      </c>
    </row>
    <row r="18" spans="2:17">
      <c r="B18" s="5" t="s">
        <v>96</v>
      </c>
      <c r="C18" s="7">
        <v>2100</v>
      </c>
      <c r="D18" s="7">
        <v>60.1</v>
      </c>
      <c r="E18" s="7">
        <v>40</v>
      </c>
      <c r="F18" t="str">
        <f>VLOOKUP(B18,'Information and Metrics'!$B$1:$H$249,4,FALSE)</f>
        <v>Other - Recreation</v>
      </c>
      <c r="G18" s="5" t="s">
        <v>96</v>
      </c>
      <c r="H18" s="7">
        <v>71.400000000000006</v>
      </c>
      <c r="I18" s="7">
        <v>64.400000000000006</v>
      </c>
      <c r="J18" s="7">
        <v>63.8</v>
      </c>
      <c r="K18" s="7">
        <v>58.3</v>
      </c>
      <c r="L18" s="7">
        <v>64.475000000000009</v>
      </c>
      <c r="N18">
        <v>72.400000000000006</v>
      </c>
      <c r="O18">
        <v>71.5</v>
      </c>
      <c r="P18">
        <v>66.8</v>
      </c>
      <c r="Q18">
        <v>62.6</v>
      </c>
    </row>
    <row r="19" spans="2:17">
      <c r="B19" s="5" t="s">
        <v>137</v>
      </c>
      <c r="C19" s="7">
        <v>1361</v>
      </c>
      <c r="D19" s="7">
        <v>32</v>
      </c>
      <c r="E19" s="7">
        <v>44.6</v>
      </c>
      <c r="F19" t="str">
        <f>VLOOKUP(B19,'Information and Metrics'!$B$1:$H$249,4,FALSE)</f>
        <v>Police Station</v>
      </c>
      <c r="G19" s="5" t="s">
        <v>137</v>
      </c>
      <c r="H19" s="7" t="e">
        <v>#DIV/0!</v>
      </c>
      <c r="I19" s="7">
        <v>39.700000000000003</v>
      </c>
      <c r="J19" s="7">
        <v>36.6</v>
      </c>
      <c r="K19" s="7">
        <v>32</v>
      </c>
      <c r="L19" s="7">
        <v>36.1</v>
      </c>
      <c r="N19" t="s">
        <v>39</v>
      </c>
      <c r="O19" t="s">
        <v>39</v>
      </c>
      <c r="P19">
        <v>38</v>
      </c>
      <c r="Q19">
        <v>40.4</v>
      </c>
    </row>
    <row r="20" spans="2:17">
      <c r="B20" s="5" t="s">
        <v>144</v>
      </c>
      <c r="C20" s="7">
        <v>895</v>
      </c>
      <c r="D20" s="7">
        <v>0</v>
      </c>
      <c r="E20" s="7">
        <v>63.5</v>
      </c>
      <c r="F20" t="str">
        <f>VLOOKUP(B20,'Information and Metrics'!$B$1:$H$249,4,FALSE)</f>
        <v>Police Station</v>
      </c>
      <c r="G20" s="5" t="s">
        <v>144</v>
      </c>
      <c r="H20" s="7" t="e">
        <v>#DIV/0!</v>
      </c>
      <c r="I20" s="7" t="e">
        <v>#DIV/0!</v>
      </c>
      <c r="J20" s="7" t="e">
        <v>#DIV/0!</v>
      </c>
      <c r="K20" s="7" t="e">
        <v>#DIV/0!</v>
      </c>
      <c r="L20" s="7" t="e">
        <v>#DIV/0!</v>
      </c>
      <c r="N20">
        <v>94.8</v>
      </c>
      <c r="O20" t="s">
        <v>39</v>
      </c>
      <c r="P20" t="s">
        <v>39</v>
      </c>
      <c r="Q20" t="s">
        <v>39</v>
      </c>
    </row>
    <row r="21" spans="2:17">
      <c r="B21" s="5" t="s">
        <v>132</v>
      </c>
      <c r="C21" s="7">
        <v>9025</v>
      </c>
      <c r="D21" s="7">
        <v>36.1</v>
      </c>
      <c r="E21" s="7">
        <v>40</v>
      </c>
      <c r="F21" t="str">
        <f>VLOOKUP(B21,'Information and Metrics'!$B$1:$H$249,4,FALSE)</f>
        <v>Other - Recreation</v>
      </c>
      <c r="G21" s="5" t="s">
        <v>132</v>
      </c>
      <c r="H21" s="7" t="e">
        <v>#DIV/0!</v>
      </c>
      <c r="I21" s="7">
        <v>38.4</v>
      </c>
      <c r="J21" s="7">
        <v>38.9</v>
      </c>
      <c r="K21" s="7">
        <v>36.9</v>
      </c>
      <c r="L21" s="7">
        <v>38.066666666666663</v>
      </c>
      <c r="N21" t="s">
        <v>39</v>
      </c>
      <c r="O21" t="s">
        <v>39</v>
      </c>
      <c r="P21">
        <v>38.200000000000003</v>
      </c>
      <c r="Q21">
        <v>38.700000000000003</v>
      </c>
    </row>
    <row r="22" spans="2:17">
      <c r="B22" s="5" t="s">
        <v>77</v>
      </c>
      <c r="C22" s="7">
        <v>1506</v>
      </c>
      <c r="D22" s="7">
        <v>141.4</v>
      </c>
      <c r="E22" s="7">
        <v>0</v>
      </c>
      <c r="F22" t="str">
        <f>VLOOKUP(B22,'Information and Metrics'!$B$1:$H$249,4,FALSE)</f>
        <v>Parking</v>
      </c>
      <c r="G22" s="5" t="s">
        <v>77</v>
      </c>
      <c r="H22" s="7">
        <v>79.5</v>
      </c>
      <c r="I22" s="7">
        <v>87</v>
      </c>
      <c r="J22" s="7">
        <v>136</v>
      </c>
      <c r="K22" s="7">
        <v>142.80000000000001</v>
      </c>
      <c r="L22" s="7">
        <v>111.325</v>
      </c>
      <c r="N22">
        <v>77</v>
      </c>
      <c r="O22">
        <v>79.8</v>
      </c>
      <c r="P22">
        <v>85.4</v>
      </c>
      <c r="Q22">
        <v>127.9</v>
      </c>
    </row>
    <row r="23" spans="2:17">
      <c r="B23" s="5" t="s">
        <v>146</v>
      </c>
      <c r="C23" s="7">
        <v>1224</v>
      </c>
      <c r="D23" s="7">
        <v>30.1</v>
      </c>
      <c r="E23" s="7">
        <v>118.9</v>
      </c>
      <c r="F23" t="str">
        <f>VLOOKUP(B23,'Information and Metrics'!$B$1:$H$249,4,FALSE)</f>
        <v>Police Station</v>
      </c>
      <c r="G23" s="5" t="s">
        <v>146</v>
      </c>
      <c r="H23" s="7">
        <v>34.5</v>
      </c>
      <c r="I23" s="7">
        <v>30.6</v>
      </c>
      <c r="J23" s="7">
        <v>30.3</v>
      </c>
      <c r="K23" s="7">
        <v>30.7</v>
      </c>
      <c r="L23" s="7">
        <v>31.524999999999999</v>
      </c>
      <c r="N23">
        <v>26.9</v>
      </c>
      <c r="O23">
        <v>34.4</v>
      </c>
      <c r="P23">
        <v>30.6</v>
      </c>
      <c r="Q23">
        <v>30.1</v>
      </c>
    </row>
    <row r="24" spans="2:17">
      <c r="B24" s="5" t="s">
        <v>117</v>
      </c>
      <c r="C24" s="7">
        <v>1550</v>
      </c>
      <c r="D24" s="7">
        <v>0</v>
      </c>
      <c r="E24" s="7">
        <v>50.8</v>
      </c>
      <c r="F24" t="str">
        <f>VLOOKUP(B24,'Information and Metrics'!$B$1:$H$249,4,FALSE)</f>
        <v>Other - Recreation</v>
      </c>
      <c r="G24" s="5" t="s">
        <v>117</v>
      </c>
      <c r="H24" s="7" t="e">
        <v>#DIV/0!</v>
      </c>
      <c r="I24" s="7" t="e">
        <v>#DIV/0!</v>
      </c>
      <c r="J24" s="7" t="e">
        <v>#DIV/0!</v>
      </c>
      <c r="K24" s="7" t="e">
        <v>#DIV/0!</v>
      </c>
      <c r="L24" s="7" t="e">
        <v>#DIV/0!</v>
      </c>
      <c r="N24" t="s">
        <v>39</v>
      </c>
      <c r="O24" t="s">
        <v>39</v>
      </c>
      <c r="P24" t="s">
        <v>39</v>
      </c>
      <c r="Q24" t="s">
        <v>39</v>
      </c>
    </row>
    <row r="25" spans="2:17">
      <c r="B25" s="5" t="s">
        <v>98</v>
      </c>
      <c r="C25" s="7">
        <v>800</v>
      </c>
      <c r="D25" s="7">
        <v>0</v>
      </c>
      <c r="E25" s="7">
        <v>50.8</v>
      </c>
      <c r="F25" t="str">
        <f>VLOOKUP(B25,'Information and Metrics'!$B$1:$H$249,4,FALSE)</f>
        <v>Other - Recreation</v>
      </c>
      <c r="G25" s="5" t="s">
        <v>98</v>
      </c>
      <c r="H25" s="7" t="e">
        <v>#DIV/0!</v>
      </c>
      <c r="I25" s="7" t="e">
        <v>#DIV/0!</v>
      </c>
      <c r="J25" s="7" t="e">
        <v>#DIV/0!</v>
      </c>
      <c r="K25" s="7" t="e">
        <v>#DIV/0!</v>
      </c>
      <c r="L25" s="7" t="e">
        <v>#DIV/0!</v>
      </c>
      <c r="N25" t="s">
        <v>39</v>
      </c>
      <c r="O25" t="s">
        <v>39</v>
      </c>
      <c r="P25" t="s">
        <v>39</v>
      </c>
      <c r="Q25" t="s">
        <v>39</v>
      </c>
    </row>
    <row r="26" spans="2:17">
      <c r="B26" s="5" t="s">
        <v>49</v>
      </c>
      <c r="C26" s="7">
        <v>22805</v>
      </c>
      <c r="D26" s="7">
        <v>56.5</v>
      </c>
      <c r="E26" s="7">
        <v>65</v>
      </c>
      <c r="F26" t="e">
        <f>VLOOKUP(B26,'Information and Metrics'!$B$1:$H$249,4,FALSE)</f>
        <v>#N/A</v>
      </c>
      <c r="G26" s="5" t="s">
        <v>49</v>
      </c>
      <c r="H26" s="7">
        <v>58.9</v>
      </c>
      <c r="I26" s="7">
        <v>72.2</v>
      </c>
      <c r="J26" s="7">
        <v>65.2</v>
      </c>
      <c r="K26" s="7">
        <v>58.1</v>
      </c>
      <c r="L26" s="7">
        <v>63.6</v>
      </c>
      <c r="N26">
        <v>55.6</v>
      </c>
      <c r="O26">
        <v>58.3</v>
      </c>
      <c r="P26">
        <v>71.5</v>
      </c>
      <c r="Q26">
        <v>65.8</v>
      </c>
    </row>
    <row r="27" spans="2:17">
      <c r="B27" s="5" t="s">
        <v>51</v>
      </c>
      <c r="C27" s="7">
        <v>9430</v>
      </c>
      <c r="D27" s="7">
        <v>27</v>
      </c>
      <c r="E27" s="7">
        <v>61.3</v>
      </c>
      <c r="F27" t="str">
        <f>VLOOKUP(B27,'Information and Metrics'!$B$1:$H$249,4,FALSE)</f>
        <v>Performing Arts</v>
      </c>
      <c r="G27" s="5" t="s">
        <v>51</v>
      </c>
      <c r="H27" s="7">
        <v>56.6</v>
      </c>
      <c r="I27" s="7">
        <v>55.5</v>
      </c>
      <c r="J27" s="7">
        <v>48.8</v>
      </c>
      <c r="K27" s="7">
        <v>27.6</v>
      </c>
      <c r="L27" s="7">
        <v>47.124999999999993</v>
      </c>
      <c r="N27">
        <v>60.6</v>
      </c>
      <c r="O27">
        <v>57.8</v>
      </c>
      <c r="P27">
        <v>55.2</v>
      </c>
      <c r="Q27">
        <v>51.6</v>
      </c>
    </row>
    <row r="28" spans="2:17">
      <c r="B28" s="5" t="s">
        <v>80</v>
      </c>
      <c r="C28" s="7">
        <v>4024</v>
      </c>
      <c r="D28" s="7">
        <v>63.9</v>
      </c>
      <c r="E28" s="7">
        <v>53.9</v>
      </c>
      <c r="F28" t="str">
        <f>VLOOKUP(B28,'Information and Metrics'!$B$1:$H$249,4,FALSE)</f>
        <v>Other - Education</v>
      </c>
      <c r="G28" s="5" t="s">
        <v>80</v>
      </c>
      <c r="H28" s="7">
        <v>72.599999999999994</v>
      </c>
      <c r="I28" s="7">
        <v>63.3</v>
      </c>
      <c r="J28" s="7">
        <v>65.2</v>
      </c>
      <c r="K28" s="7">
        <v>64.900000000000006</v>
      </c>
      <c r="L28" s="7">
        <v>66.5</v>
      </c>
      <c r="N28">
        <v>69.3</v>
      </c>
      <c r="O28">
        <v>72.7</v>
      </c>
      <c r="P28">
        <v>62.5</v>
      </c>
      <c r="Q28">
        <v>65.099999999999994</v>
      </c>
    </row>
    <row r="29" spans="2:17">
      <c r="B29" s="5" t="s">
        <v>82</v>
      </c>
      <c r="C29" s="7">
        <v>3300</v>
      </c>
      <c r="D29" s="7">
        <v>0</v>
      </c>
      <c r="E29" s="7">
        <v>52.4</v>
      </c>
      <c r="F29" t="str">
        <f>VLOOKUP(B29,'Information and Metrics'!$B$1:$H$249,4,FALSE)</f>
        <v>Other - Education</v>
      </c>
      <c r="G29" s="5" t="s">
        <v>82</v>
      </c>
      <c r="H29" s="7">
        <v>44.6</v>
      </c>
      <c r="I29" s="7">
        <v>39.4</v>
      </c>
      <c r="J29" s="7">
        <v>34.799999999999997</v>
      </c>
      <c r="K29" s="7" t="e">
        <v>#DIV/0!</v>
      </c>
      <c r="L29" s="7">
        <v>39.6</v>
      </c>
      <c r="N29">
        <v>49.4</v>
      </c>
      <c r="O29">
        <v>44.5</v>
      </c>
      <c r="P29">
        <v>39.799999999999997</v>
      </c>
      <c r="Q29">
        <v>35.799999999999997</v>
      </c>
    </row>
    <row r="30" spans="2:17">
      <c r="B30" s="5" t="s">
        <v>100</v>
      </c>
      <c r="C30" s="7">
        <v>360</v>
      </c>
      <c r="D30" s="7">
        <v>0</v>
      </c>
      <c r="E30" s="7">
        <v>52.4</v>
      </c>
      <c r="F30" t="str">
        <f>VLOOKUP(B30,'Information and Metrics'!$B$1:$H$249,4,FALSE)</f>
        <v>Other - Education</v>
      </c>
      <c r="G30" s="5" t="s">
        <v>100</v>
      </c>
      <c r="H30" s="7">
        <v>90.9</v>
      </c>
      <c r="I30" s="7">
        <v>86.8</v>
      </c>
      <c r="J30" s="7">
        <v>82.7</v>
      </c>
      <c r="K30" s="7" t="e">
        <v>#DIV/0!</v>
      </c>
      <c r="L30" s="7">
        <v>86.8</v>
      </c>
      <c r="N30">
        <v>114.6</v>
      </c>
      <c r="O30">
        <v>93.7</v>
      </c>
      <c r="P30">
        <v>85.7</v>
      </c>
      <c r="Q30">
        <v>84</v>
      </c>
    </row>
    <row r="31" spans="2:17">
      <c r="B31" s="5" t="s">
        <v>59</v>
      </c>
      <c r="C31" s="7">
        <v>2744</v>
      </c>
      <c r="D31" s="7">
        <v>47.8</v>
      </c>
      <c r="E31" s="7">
        <v>75.3</v>
      </c>
      <c r="F31" t="str">
        <f>VLOOKUP(B31,'Information and Metrics'!$B$1:$H$249,4,FALSE)</f>
        <v>Social/Meeting Hall</v>
      </c>
      <c r="G31" s="5" t="s">
        <v>59</v>
      </c>
      <c r="H31" s="7">
        <v>46.7</v>
      </c>
      <c r="I31" s="7">
        <v>48.2</v>
      </c>
      <c r="J31" s="7">
        <v>44.8</v>
      </c>
      <c r="K31" s="7">
        <v>49.6</v>
      </c>
      <c r="L31" s="7">
        <v>47.324999999999996</v>
      </c>
      <c r="N31">
        <v>48</v>
      </c>
      <c r="O31">
        <v>47.4</v>
      </c>
      <c r="P31">
        <v>47.9</v>
      </c>
      <c r="Q31">
        <v>44.9</v>
      </c>
    </row>
    <row r="32" spans="2:17">
      <c r="B32" s="5" t="s">
        <v>104</v>
      </c>
      <c r="C32" s="7">
        <v>1672</v>
      </c>
      <c r="D32" s="7">
        <v>83.9</v>
      </c>
      <c r="E32" s="7">
        <v>50</v>
      </c>
      <c r="F32" t="str">
        <f>VLOOKUP(B32,'Information and Metrics'!$B$1:$H$249,4,FALSE)</f>
        <v>Other - Recreation</v>
      </c>
      <c r="G32" s="5" t="s">
        <v>104</v>
      </c>
      <c r="H32" s="7">
        <v>46.3</v>
      </c>
      <c r="I32" s="7">
        <v>49.6</v>
      </c>
      <c r="J32" s="7">
        <v>68</v>
      </c>
      <c r="K32" s="7">
        <v>83.9</v>
      </c>
      <c r="L32" s="7">
        <v>61.95</v>
      </c>
      <c r="N32">
        <v>57.2</v>
      </c>
      <c r="O32">
        <v>46.6</v>
      </c>
      <c r="P32">
        <v>50</v>
      </c>
      <c r="Q32">
        <v>63.8</v>
      </c>
    </row>
    <row r="33" spans="2:17">
      <c r="B33" s="5" t="s">
        <v>122</v>
      </c>
      <c r="C33" s="7">
        <v>890</v>
      </c>
      <c r="D33" s="7">
        <v>39.799999999999997</v>
      </c>
      <c r="E33" s="7">
        <v>40</v>
      </c>
      <c r="F33" t="str">
        <f>VLOOKUP(B33,'Information and Metrics'!$B$1:$H$249,4,FALSE)</f>
        <v>Other - Recreation</v>
      </c>
      <c r="G33" s="5" t="s">
        <v>122</v>
      </c>
      <c r="H33" s="7">
        <v>32</v>
      </c>
      <c r="I33" s="7">
        <v>26.8</v>
      </c>
      <c r="J33" s="7">
        <v>27.7</v>
      </c>
      <c r="K33" s="7">
        <v>39.799999999999997</v>
      </c>
      <c r="L33" s="7">
        <v>31.574999999999999</v>
      </c>
      <c r="N33">
        <v>36.9</v>
      </c>
      <c r="O33">
        <v>32.6</v>
      </c>
      <c r="P33">
        <v>25.4</v>
      </c>
      <c r="Q33">
        <v>30.9</v>
      </c>
    </row>
    <row r="34" spans="2:17">
      <c r="B34" s="5" t="s">
        <v>106</v>
      </c>
      <c r="C34" s="7">
        <v>204</v>
      </c>
      <c r="D34" s="7">
        <v>47.6</v>
      </c>
      <c r="E34" s="7">
        <v>40</v>
      </c>
      <c r="F34" t="str">
        <f>VLOOKUP(B34,'Information and Metrics'!$B$1:$H$249,4,FALSE)</f>
        <v>Other - Recreation</v>
      </c>
      <c r="G34" s="5" t="s">
        <v>106</v>
      </c>
      <c r="H34" s="7">
        <v>38.200000000000003</v>
      </c>
      <c r="I34" s="7">
        <v>40.9</v>
      </c>
      <c r="J34" s="7">
        <v>47.5</v>
      </c>
      <c r="K34" s="7">
        <v>48.5</v>
      </c>
      <c r="L34" s="7">
        <v>43.774999999999999</v>
      </c>
      <c r="N34">
        <v>36.799999999999997</v>
      </c>
      <c r="O34">
        <v>38.6</v>
      </c>
      <c r="P34">
        <v>41.2</v>
      </c>
      <c r="Q34">
        <v>46.9</v>
      </c>
    </row>
    <row r="35" spans="2:17">
      <c r="B35" s="5" t="s">
        <v>84</v>
      </c>
      <c r="C35" s="7">
        <v>2080</v>
      </c>
      <c r="D35" s="7">
        <v>44.4</v>
      </c>
      <c r="E35" s="7">
        <v>73.3</v>
      </c>
      <c r="F35" t="str">
        <f>VLOOKUP(B35,'Information and Metrics'!$B$1:$H$249,4,FALSE)</f>
        <v>Other - Education</v>
      </c>
      <c r="G35" s="5" t="s">
        <v>84</v>
      </c>
      <c r="H35" s="7">
        <v>45.7</v>
      </c>
      <c r="I35" s="7">
        <v>45.8</v>
      </c>
      <c r="J35" s="7">
        <v>47.5</v>
      </c>
      <c r="K35" s="7">
        <v>46.4</v>
      </c>
      <c r="L35" s="7">
        <v>46.35</v>
      </c>
      <c r="N35">
        <v>46</v>
      </c>
      <c r="O35">
        <v>46.6</v>
      </c>
      <c r="P35">
        <v>47.7</v>
      </c>
      <c r="Q35">
        <v>43</v>
      </c>
    </row>
    <row r="36" spans="2:17">
      <c r="B36" s="5" t="s">
        <v>113</v>
      </c>
      <c r="C36" s="7">
        <v>1240</v>
      </c>
      <c r="D36" s="7">
        <v>0</v>
      </c>
      <c r="E36" s="7">
        <v>0</v>
      </c>
      <c r="F36" t="str">
        <f>VLOOKUP(B36,'Information and Metrics'!$B$1:$H$249,4,FALSE)</f>
        <v>Single Family Home</v>
      </c>
      <c r="G36" s="5" t="s">
        <v>113</v>
      </c>
      <c r="H36" s="7" t="e">
        <v>#DIV/0!</v>
      </c>
      <c r="I36" s="7" t="e">
        <v>#DIV/0!</v>
      </c>
      <c r="J36" s="7" t="e">
        <v>#DIV/0!</v>
      </c>
      <c r="K36" s="7" t="e">
        <v>#DIV/0!</v>
      </c>
      <c r="L36" s="7" t="e">
        <v>#DIV/0!</v>
      </c>
      <c r="N36">
        <v>34.6</v>
      </c>
      <c r="O36" t="s">
        <v>39</v>
      </c>
      <c r="P36" t="s">
        <v>39</v>
      </c>
      <c r="Q36" t="s">
        <v>39</v>
      </c>
    </row>
    <row r="37" spans="2:17">
      <c r="B37" s="5" t="s">
        <v>44</v>
      </c>
      <c r="C37" s="7">
        <v>5130</v>
      </c>
      <c r="D37" s="7">
        <v>95.4</v>
      </c>
      <c r="E37" s="7">
        <v>77.400000000000006</v>
      </c>
      <c r="F37" t="str">
        <f>VLOOKUP(B37,'Information and Metrics'!$B$1:$H$249,4,FALSE)</f>
        <v>Other - Education</v>
      </c>
      <c r="G37" s="5" t="s">
        <v>44</v>
      </c>
      <c r="H37" s="7">
        <v>102.9</v>
      </c>
      <c r="I37" s="7">
        <v>110.6</v>
      </c>
      <c r="J37" s="7">
        <v>105.7</v>
      </c>
      <c r="K37" s="7">
        <v>99.8</v>
      </c>
      <c r="L37" s="7">
        <v>104.75</v>
      </c>
      <c r="N37">
        <v>102.8</v>
      </c>
      <c r="O37">
        <v>103.9</v>
      </c>
      <c r="P37">
        <v>111.4</v>
      </c>
      <c r="Q37">
        <v>104.1</v>
      </c>
    </row>
    <row r="38" spans="2:17">
      <c r="B38" s="5" t="s">
        <v>126</v>
      </c>
      <c r="C38" s="7">
        <v>41191</v>
      </c>
      <c r="D38" s="7">
        <v>40.200000000000003</v>
      </c>
      <c r="E38" s="7">
        <v>41.6</v>
      </c>
      <c r="F38" t="str">
        <f>VLOOKUP(B38,'Information and Metrics'!$B$1:$H$249,4,FALSE)</f>
        <v>Office</v>
      </c>
      <c r="G38" s="5" t="s">
        <v>126</v>
      </c>
      <c r="H38" s="7">
        <v>64.8</v>
      </c>
      <c r="I38" s="7">
        <v>58.1</v>
      </c>
      <c r="J38" s="7">
        <v>56.8</v>
      </c>
      <c r="K38" s="7">
        <v>41.8</v>
      </c>
      <c r="L38" s="7">
        <v>55.375</v>
      </c>
      <c r="N38">
        <v>64.900000000000006</v>
      </c>
      <c r="O38">
        <v>64.8</v>
      </c>
      <c r="P38">
        <v>58.5</v>
      </c>
      <c r="Q38">
        <v>50.3</v>
      </c>
    </row>
    <row r="39" spans="2:17">
      <c r="B39" s="5" t="s">
        <v>108</v>
      </c>
      <c r="C39" s="7">
        <v>400</v>
      </c>
      <c r="D39" s="7">
        <v>0</v>
      </c>
      <c r="E39" s="7">
        <v>0</v>
      </c>
      <c r="F39" t="str">
        <f>VLOOKUP(B39,'Information and Metrics'!$B$1:$H$249,4,FALSE)</f>
        <v>Single Family Home</v>
      </c>
      <c r="G39" s="5" t="s">
        <v>108</v>
      </c>
      <c r="H39" s="7">
        <v>224</v>
      </c>
      <c r="I39" s="7">
        <v>208.2</v>
      </c>
      <c r="J39" s="7" t="e">
        <v>#DIV/0!</v>
      </c>
      <c r="K39" s="7" t="e">
        <v>#DIV/0!</v>
      </c>
      <c r="L39" s="7">
        <v>216.1</v>
      </c>
      <c r="N39">
        <v>211.9</v>
      </c>
      <c r="O39">
        <v>226.3</v>
      </c>
      <c r="P39">
        <v>209.6</v>
      </c>
      <c r="Q39" t="s">
        <v>39</v>
      </c>
    </row>
    <row r="40" spans="2:17">
      <c r="B40" s="5" t="s">
        <v>86</v>
      </c>
      <c r="C40" s="7">
        <v>2820</v>
      </c>
      <c r="D40" s="7">
        <v>63</v>
      </c>
      <c r="E40" s="7">
        <v>31.9</v>
      </c>
      <c r="F40" t="str">
        <f>VLOOKUP(B40,'Information and Metrics'!$B$1:$H$249,4,FALSE)</f>
        <v>Other - Public Services</v>
      </c>
      <c r="G40" s="5" t="s">
        <v>86</v>
      </c>
      <c r="H40" s="7">
        <v>50.2</v>
      </c>
      <c r="I40" s="7">
        <v>45.3</v>
      </c>
      <c r="J40" s="7">
        <v>61.5</v>
      </c>
      <c r="K40" s="7">
        <v>63</v>
      </c>
      <c r="L40" s="7">
        <v>55</v>
      </c>
      <c r="N40">
        <v>113.6</v>
      </c>
      <c r="O40">
        <v>73.7</v>
      </c>
      <c r="P40">
        <v>42.1</v>
      </c>
      <c r="Q40">
        <v>61</v>
      </c>
    </row>
    <row r="41" spans="2:17">
      <c r="B41" s="5" t="s">
        <v>14</v>
      </c>
      <c r="C41" s="7">
        <v>11554</v>
      </c>
      <c r="D41" s="7">
        <v>58.8</v>
      </c>
      <c r="E41" s="7">
        <v>59.4</v>
      </c>
      <c r="F41" t="str">
        <f>VLOOKUP(B41,'Information and Metrics'!$B$1:$H$249,4,FALSE)</f>
        <v>Other - Education</v>
      </c>
      <c r="G41" s="5" t="s">
        <v>14</v>
      </c>
      <c r="H41" s="7">
        <v>73.099999999999994</v>
      </c>
      <c r="I41" s="7">
        <v>71.7</v>
      </c>
      <c r="J41" s="7">
        <v>63.7</v>
      </c>
      <c r="K41" s="7">
        <v>60</v>
      </c>
      <c r="L41" s="7">
        <v>67.125</v>
      </c>
      <c r="N41">
        <v>72.2</v>
      </c>
      <c r="O41">
        <v>75.599999999999994</v>
      </c>
      <c r="P41">
        <v>72.3</v>
      </c>
      <c r="Q41">
        <v>62.9</v>
      </c>
    </row>
    <row r="42" spans="2:17">
      <c r="B42" s="5" t="s">
        <v>89</v>
      </c>
      <c r="C42" s="7">
        <v>4070</v>
      </c>
      <c r="D42" s="7">
        <v>80.599999999999994</v>
      </c>
      <c r="E42" s="7">
        <v>59.3</v>
      </c>
      <c r="F42" t="str">
        <f>VLOOKUP(B42,'Information and Metrics'!$B$1:$H$249,4,FALSE)</f>
        <v>Other - Public Services</v>
      </c>
      <c r="G42" s="5" t="s">
        <v>89</v>
      </c>
      <c r="H42" s="7">
        <v>82.8</v>
      </c>
      <c r="I42" s="7">
        <v>82.8</v>
      </c>
      <c r="J42" s="7">
        <v>83.2</v>
      </c>
      <c r="K42" s="7">
        <v>82.5</v>
      </c>
      <c r="L42" s="7">
        <v>82.825000000000003</v>
      </c>
      <c r="N42">
        <v>83.2</v>
      </c>
      <c r="O42">
        <v>84.3</v>
      </c>
      <c r="P42">
        <v>83.1</v>
      </c>
      <c r="Q42">
        <v>81</v>
      </c>
    </row>
    <row r="43" spans="2:17">
      <c r="B43" s="5" t="s">
        <v>111</v>
      </c>
      <c r="C43" s="7">
        <v>904</v>
      </c>
      <c r="D43" s="7">
        <v>43.1</v>
      </c>
      <c r="E43" s="7">
        <v>40</v>
      </c>
      <c r="F43" t="str">
        <f>VLOOKUP(B43,'Information and Metrics'!$B$1:$H$249,4,FALSE)</f>
        <v>Other - Recreation</v>
      </c>
      <c r="G43" s="5" t="s">
        <v>111</v>
      </c>
      <c r="H43" s="7">
        <v>51.3</v>
      </c>
      <c r="I43" s="7">
        <v>47.2</v>
      </c>
      <c r="J43" s="7">
        <v>44.9</v>
      </c>
      <c r="K43" s="7">
        <v>40.1</v>
      </c>
      <c r="L43" s="7">
        <v>45.875</v>
      </c>
      <c r="N43">
        <v>48.3</v>
      </c>
      <c r="O43">
        <v>48.9</v>
      </c>
      <c r="P43">
        <v>48.8</v>
      </c>
      <c r="Q43">
        <v>46.5</v>
      </c>
    </row>
    <row r="44" spans="2:17">
      <c r="B44" s="5" t="s">
        <v>61</v>
      </c>
      <c r="C44" s="7">
        <v>17820</v>
      </c>
      <c r="D44" s="7">
        <v>85.2</v>
      </c>
      <c r="E44" s="7">
        <v>64.5</v>
      </c>
      <c r="F44" t="str">
        <f>VLOOKUP(B44,'Information and Metrics'!$B$1:$H$249,4,FALSE)</f>
        <v>Social/Meeting Hall</v>
      </c>
      <c r="G44" s="5" t="s">
        <v>61</v>
      </c>
      <c r="H44" s="7">
        <v>67.2</v>
      </c>
      <c r="I44" s="7">
        <v>90</v>
      </c>
      <c r="J44" s="7">
        <v>92.5</v>
      </c>
      <c r="K44" s="7">
        <v>86.9</v>
      </c>
      <c r="L44" s="7">
        <v>84.15</v>
      </c>
      <c r="N44">
        <v>66.599999999999994</v>
      </c>
      <c r="O44">
        <v>68.3</v>
      </c>
      <c r="P44">
        <v>89.8</v>
      </c>
      <c r="Q44">
        <v>91.5</v>
      </c>
    </row>
    <row r="45" spans="2:17">
      <c r="B45" s="5" t="s">
        <v>63</v>
      </c>
      <c r="C45" s="7">
        <v>3880</v>
      </c>
      <c r="D45" s="7">
        <v>71.7</v>
      </c>
      <c r="E45" s="7">
        <v>52</v>
      </c>
      <c r="F45" t="str">
        <f>VLOOKUP(B45,'Information and Metrics'!$B$1:$H$249,4,FALSE)</f>
        <v>Social/Meeting Hall</v>
      </c>
      <c r="G45" s="5" t="s">
        <v>63</v>
      </c>
      <c r="H45" s="7">
        <v>73.7</v>
      </c>
      <c r="I45" s="7">
        <v>91.8</v>
      </c>
      <c r="J45" s="7">
        <v>79.2</v>
      </c>
      <c r="K45" s="7">
        <v>72.3</v>
      </c>
      <c r="L45" s="7">
        <v>79.25</v>
      </c>
      <c r="N45">
        <v>84.4</v>
      </c>
      <c r="O45">
        <v>79.2</v>
      </c>
      <c r="P45">
        <v>85.3</v>
      </c>
      <c r="Q45">
        <v>79</v>
      </c>
    </row>
    <row r="46" spans="2:17">
      <c r="B46" s="5" t="s">
        <v>73</v>
      </c>
      <c r="C46" s="7">
        <v>1040</v>
      </c>
      <c r="D46" s="7">
        <v>48.2</v>
      </c>
      <c r="E46" s="7">
        <v>67.2</v>
      </c>
      <c r="F46" t="str">
        <f>VLOOKUP(B46,'Information and Metrics'!$B$1:$H$249,4,FALSE)</f>
        <v>Office</v>
      </c>
      <c r="G46" s="5" t="s">
        <v>73</v>
      </c>
      <c r="H46" s="7">
        <v>53.8</v>
      </c>
      <c r="I46" s="7">
        <v>53.5</v>
      </c>
      <c r="J46" s="7">
        <v>50</v>
      </c>
      <c r="K46" s="7">
        <v>49.2</v>
      </c>
      <c r="L46" s="7">
        <v>51.625</v>
      </c>
      <c r="N46">
        <v>54.3</v>
      </c>
      <c r="O46">
        <v>55.2</v>
      </c>
      <c r="P46">
        <v>53.5</v>
      </c>
      <c r="Q46">
        <v>50.2</v>
      </c>
    </row>
    <row r="47" spans="2:17">
      <c r="B47" s="5" t="s">
        <v>140</v>
      </c>
      <c r="C47" s="7">
        <v>16000</v>
      </c>
      <c r="D47" s="7">
        <v>4.8</v>
      </c>
      <c r="E47" s="7">
        <v>34.6</v>
      </c>
      <c r="F47" t="str">
        <f>VLOOKUP(B47,'Information and Metrics'!$B$1:$H$249,4,FALSE)</f>
        <v>Other - Public Services</v>
      </c>
      <c r="G47" s="5" t="s">
        <v>140</v>
      </c>
      <c r="H47" s="7">
        <v>15</v>
      </c>
      <c r="I47" s="7">
        <v>17.399999999999999</v>
      </c>
      <c r="J47" s="7">
        <v>15.3</v>
      </c>
      <c r="K47" s="7">
        <v>4.8</v>
      </c>
      <c r="L47" s="7">
        <v>13.125</v>
      </c>
      <c r="N47">
        <v>16.5</v>
      </c>
      <c r="O47">
        <v>14.7</v>
      </c>
      <c r="P47">
        <v>16.5</v>
      </c>
      <c r="Q47">
        <v>16.899999999999999</v>
      </c>
    </row>
    <row r="48" spans="2:17">
      <c r="B48" s="5" t="s">
        <v>17</v>
      </c>
      <c r="C48" s="7">
        <v>7022</v>
      </c>
      <c r="D48" s="7">
        <v>99.1</v>
      </c>
      <c r="E48" s="7">
        <v>45.2</v>
      </c>
      <c r="F48" t="str">
        <f>VLOOKUP(B48,'Information and Metrics'!$B$1:$H$249,4,FALSE)</f>
        <v>Fire Station</v>
      </c>
      <c r="G48" s="5" t="s">
        <v>17</v>
      </c>
      <c r="H48" s="7">
        <v>80.7</v>
      </c>
      <c r="I48" s="7">
        <v>67.7</v>
      </c>
      <c r="J48" s="7">
        <v>54.6</v>
      </c>
      <c r="K48" s="7">
        <v>99.8</v>
      </c>
      <c r="L48" s="7">
        <v>75.7</v>
      </c>
      <c r="N48">
        <v>85.4</v>
      </c>
      <c r="O48">
        <v>80.400000000000006</v>
      </c>
      <c r="P48">
        <v>68.2</v>
      </c>
      <c r="Q48">
        <v>55</v>
      </c>
    </row>
    <row r="49" spans="2:17">
      <c r="B49" s="5" t="s">
        <v>102</v>
      </c>
      <c r="C49" s="7">
        <v>4750</v>
      </c>
      <c r="D49" s="7">
        <v>77.3</v>
      </c>
      <c r="E49" s="7">
        <v>51</v>
      </c>
      <c r="F49" t="str">
        <f>VLOOKUP(B49,'Information and Metrics'!$B$1:$H$249,4,FALSE)</f>
        <v>Office</v>
      </c>
      <c r="G49" s="5" t="s">
        <v>102</v>
      </c>
      <c r="H49" s="7">
        <v>78.2</v>
      </c>
      <c r="I49" s="7">
        <v>87.1</v>
      </c>
      <c r="J49" s="7">
        <v>84.6</v>
      </c>
      <c r="K49" s="7">
        <v>79.8</v>
      </c>
      <c r="L49" s="7">
        <v>82.424999999999997</v>
      </c>
      <c r="N49">
        <v>91</v>
      </c>
      <c r="O49">
        <v>82.3</v>
      </c>
      <c r="P49">
        <v>86</v>
      </c>
      <c r="Q49">
        <v>84.9</v>
      </c>
    </row>
    <row r="50" spans="2:17">
      <c r="B50" s="5" t="s">
        <v>115</v>
      </c>
      <c r="C50" s="7">
        <v>1800</v>
      </c>
      <c r="D50" s="7">
        <v>74.7</v>
      </c>
      <c r="E50" s="7">
        <v>53.8</v>
      </c>
      <c r="F50" t="str">
        <f>VLOOKUP(B50,'Information and Metrics'!$B$1:$H$249,4,FALSE)</f>
        <v>Office</v>
      </c>
      <c r="G50" s="5" t="s">
        <v>115</v>
      </c>
      <c r="H50" s="7">
        <v>85.2</v>
      </c>
      <c r="I50" s="7">
        <v>87.4</v>
      </c>
      <c r="J50" s="7">
        <v>93.2</v>
      </c>
      <c r="K50" s="7">
        <v>76.5</v>
      </c>
      <c r="L50" s="7">
        <v>85.575000000000003</v>
      </c>
      <c r="N50">
        <v>93.8</v>
      </c>
      <c r="O50">
        <v>86.1</v>
      </c>
      <c r="P50">
        <v>87.1</v>
      </c>
      <c r="Q50">
        <v>92</v>
      </c>
    </row>
    <row r="51" spans="2:17">
      <c r="B51" s="5" t="s">
        <v>75</v>
      </c>
      <c r="C51" s="7">
        <v>4290</v>
      </c>
      <c r="D51" s="7">
        <v>30.5</v>
      </c>
      <c r="E51" s="7">
        <v>78.5</v>
      </c>
      <c r="F51" t="str">
        <f>VLOOKUP(B51,'Information and Metrics'!$B$1:$H$249,4,FALSE)</f>
        <v>Other - Education</v>
      </c>
      <c r="G51" s="5" t="s">
        <v>75</v>
      </c>
      <c r="H51" s="7">
        <v>33.1</v>
      </c>
      <c r="I51" s="7">
        <v>31.3</v>
      </c>
      <c r="J51" s="7">
        <v>30.4</v>
      </c>
      <c r="K51" s="7">
        <v>32</v>
      </c>
      <c r="L51" s="7">
        <v>31.700000000000003</v>
      </c>
      <c r="N51">
        <v>33.9</v>
      </c>
      <c r="O51">
        <v>33.9</v>
      </c>
      <c r="P51">
        <v>31.3</v>
      </c>
      <c r="Q51">
        <v>30.3</v>
      </c>
    </row>
    <row r="52" spans="2:17">
      <c r="B52" s="5" t="s">
        <v>67</v>
      </c>
      <c r="C52" s="7">
        <v>27687</v>
      </c>
      <c r="D52" s="7">
        <v>82.9</v>
      </c>
      <c r="E52" s="7">
        <v>60.5</v>
      </c>
      <c r="F52" t="str">
        <f>VLOOKUP(B52,'Information and Metrics'!$B$1:$H$249,4,FALSE)</f>
        <v>Other - Recreation</v>
      </c>
      <c r="G52" s="5" t="s">
        <v>67</v>
      </c>
      <c r="H52" s="7">
        <v>86.9</v>
      </c>
      <c r="I52" s="7">
        <v>85.5</v>
      </c>
      <c r="J52" s="7">
        <v>79.599999999999994</v>
      </c>
      <c r="K52" s="7">
        <v>85.8</v>
      </c>
      <c r="L52" s="7">
        <v>84.45</v>
      </c>
      <c r="N52">
        <v>74.099999999999994</v>
      </c>
      <c r="O52">
        <v>86.3</v>
      </c>
      <c r="P52">
        <v>86.3</v>
      </c>
      <c r="Q52">
        <v>77.2</v>
      </c>
    </row>
    <row r="53" spans="2:17">
      <c r="B53" s="5" t="s">
        <v>65</v>
      </c>
      <c r="C53" s="7">
        <v>3721</v>
      </c>
      <c r="D53" s="7">
        <v>96</v>
      </c>
      <c r="E53" s="7">
        <v>61.7</v>
      </c>
      <c r="F53" t="str">
        <f>VLOOKUP(B53,'Information and Metrics'!$B$1:$H$249,4,FALSE)</f>
        <v>Other - Recreation</v>
      </c>
      <c r="G53" s="5" t="s">
        <v>65</v>
      </c>
      <c r="H53" s="7">
        <v>108.4</v>
      </c>
      <c r="I53" s="7">
        <v>109.4</v>
      </c>
      <c r="J53" s="7">
        <v>98.7</v>
      </c>
      <c r="K53" s="7">
        <v>97.4</v>
      </c>
      <c r="L53" s="7">
        <v>103.47499999999999</v>
      </c>
      <c r="N53">
        <v>114.8</v>
      </c>
      <c r="O53">
        <v>111.6</v>
      </c>
      <c r="P53">
        <v>110</v>
      </c>
      <c r="Q53">
        <v>100.2</v>
      </c>
    </row>
    <row r="54" spans="2:17">
      <c r="B54" s="5" t="s">
        <v>46</v>
      </c>
      <c r="C54" s="7">
        <v>34917</v>
      </c>
      <c r="D54" s="7">
        <v>57.1</v>
      </c>
      <c r="E54" s="7">
        <v>45.7</v>
      </c>
      <c r="F54" t="str">
        <f>VLOOKUP(B54,'Information and Metrics'!$B$1:$H$249,4,FALSE)</f>
        <v>Social/Meeting Hall</v>
      </c>
      <c r="G54" s="5" t="s">
        <v>46</v>
      </c>
      <c r="H54" s="7">
        <v>51.4</v>
      </c>
      <c r="I54" s="7">
        <v>55.6</v>
      </c>
      <c r="J54" s="7">
        <v>57.1</v>
      </c>
      <c r="K54" s="7">
        <v>57.9</v>
      </c>
      <c r="L54" s="7">
        <v>55.5</v>
      </c>
      <c r="N54">
        <v>47.6</v>
      </c>
      <c r="O54">
        <v>50.5</v>
      </c>
      <c r="P54">
        <v>54.3</v>
      </c>
      <c r="Q54">
        <v>57.5</v>
      </c>
    </row>
    <row r="55" spans="2:17">
      <c r="B55" s="5" t="s">
        <v>20</v>
      </c>
      <c r="C55" s="7">
        <v>15700</v>
      </c>
      <c r="D55" s="7">
        <v>54.4</v>
      </c>
      <c r="E55" s="7">
        <v>55</v>
      </c>
      <c r="F55" t="str">
        <f>VLOOKUP(B55,'Information and Metrics'!$B$1:$H$249,4,FALSE)</f>
        <v>Fire Station</v>
      </c>
      <c r="G55" s="5" t="s">
        <v>20</v>
      </c>
      <c r="H55" s="7">
        <v>51.3</v>
      </c>
      <c r="I55" s="7">
        <v>51.1</v>
      </c>
      <c r="J55" s="7">
        <v>53.6</v>
      </c>
      <c r="K55" s="7">
        <v>55.1</v>
      </c>
      <c r="L55" s="7">
        <v>52.774999999999999</v>
      </c>
      <c r="N55">
        <v>50</v>
      </c>
      <c r="O55">
        <v>51.4</v>
      </c>
      <c r="P55">
        <v>50.5</v>
      </c>
      <c r="Q55">
        <v>54.1</v>
      </c>
    </row>
    <row r="56" spans="2:17">
      <c r="B56" s="5" t="s">
        <v>22</v>
      </c>
      <c r="C56" s="7">
        <v>11258</v>
      </c>
      <c r="D56" s="7">
        <v>71</v>
      </c>
      <c r="E56" s="7">
        <v>61.6</v>
      </c>
      <c r="F56" t="str">
        <f>VLOOKUP(B56,'Information and Metrics'!$B$1:$H$249,4,FALSE)</f>
        <v>Fire Station</v>
      </c>
      <c r="G56" s="5" t="s">
        <v>22</v>
      </c>
      <c r="H56" s="7">
        <v>86.7</v>
      </c>
      <c r="I56" s="7">
        <v>75.8</v>
      </c>
      <c r="J56" s="7">
        <v>84.1</v>
      </c>
      <c r="K56" s="7">
        <v>71</v>
      </c>
      <c r="L56" s="7">
        <v>79.400000000000006</v>
      </c>
      <c r="N56">
        <v>79.599999999999994</v>
      </c>
      <c r="O56">
        <v>87.5</v>
      </c>
      <c r="P56">
        <v>77.2</v>
      </c>
      <c r="Q56">
        <v>82.9</v>
      </c>
    </row>
    <row r="57" spans="2:17">
      <c r="B57" s="5" t="s">
        <v>24</v>
      </c>
      <c r="C57" s="7">
        <v>16463</v>
      </c>
      <c r="D57" s="7">
        <v>39.6</v>
      </c>
      <c r="E57" s="7">
        <v>61.9</v>
      </c>
      <c r="F57" t="str">
        <f>VLOOKUP(B57,'Information and Metrics'!$B$1:$H$249,4,FALSE)</f>
        <v>Fire Station</v>
      </c>
      <c r="G57" s="5" t="s">
        <v>24</v>
      </c>
      <c r="H57" s="7">
        <v>44.6</v>
      </c>
      <c r="I57" s="7">
        <v>41</v>
      </c>
      <c r="J57" s="7">
        <v>39.9</v>
      </c>
      <c r="K57" s="7">
        <v>39.799999999999997</v>
      </c>
      <c r="L57" s="7">
        <v>41.325000000000003</v>
      </c>
      <c r="N57">
        <v>42.2</v>
      </c>
      <c r="O57">
        <v>44.4</v>
      </c>
      <c r="P57">
        <v>41.2</v>
      </c>
      <c r="Q57">
        <v>39.6</v>
      </c>
    </row>
    <row r="58" spans="2:17">
      <c r="B58" s="5" t="s">
        <v>26</v>
      </c>
      <c r="C58" s="7">
        <v>6751</v>
      </c>
      <c r="D58" s="7">
        <v>60.1</v>
      </c>
      <c r="E58" s="7">
        <v>59.8</v>
      </c>
      <c r="F58" t="str">
        <f>VLOOKUP(B58,'Information and Metrics'!$B$1:$H$249,4,FALSE)</f>
        <v>Fire Station</v>
      </c>
      <c r="G58" s="5" t="s">
        <v>26</v>
      </c>
      <c r="H58" s="7">
        <v>70.900000000000006</v>
      </c>
      <c r="I58" s="7">
        <v>72</v>
      </c>
      <c r="J58" s="7">
        <v>73.3</v>
      </c>
      <c r="K58" s="7">
        <v>60.5</v>
      </c>
      <c r="L58" s="7">
        <v>69.174999999999997</v>
      </c>
      <c r="N58">
        <v>74.7</v>
      </c>
      <c r="O58">
        <v>70.900000000000006</v>
      </c>
      <c r="P58">
        <v>72.2</v>
      </c>
      <c r="Q58">
        <v>72</v>
      </c>
    </row>
    <row r="59" spans="2:17">
      <c r="B59" s="5" t="s">
        <v>28</v>
      </c>
      <c r="C59" s="7">
        <v>5022</v>
      </c>
      <c r="D59" s="7">
        <v>63</v>
      </c>
      <c r="E59" s="7">
        <v>62.4</v>
      </c>
      <c r="F59" t="str">
        <f>VLOOKUP(B59,'Information and Metrics'!$B$1:$H$249,4,FALSE)</f>
        <v>Fire Station</v>
      </c>
      <c r="G59" s="5" t="s">
        <v>28</v>
      </c>
      <c r="H59" s="7">
        <v>79.099999999999994</v>
      </c>
      <c r="I59" s="7">
        <v>78.3</v>
      </c>
      <c r="J59" s="7">
        <v>73.599999999999994</v>
      </c>
      <c r="K59" s="7">
        <v>64</v>
      </c>
      <c r="L59" s="7">
        <v>73.75</v>
      </c>
      <c r="N59">
        <v>82.4</v>
      </c>
      <c r="O59">
        <v>79.2</v>
      </c>
      <c r="P59">
        <v>77.400000000000006</v>
      </c>
      <c r="Q59">
        <v>76.3</v>
      </c>
    </row>
    <row r="60" spans="2:17">
      <c r="B60" s="5" t="s">
        <v>30</v>
      </c>
      <c r="C60" s="7">
        <v>6110</v>
      </c>
      <c r="D60" s="7">
        <v>55.6</v>
      </c>
      <c r="E60" s="7">
        <v>62.6</v>
      </c>
      <c r="F60" t="str">
        <f>VLOOKUP(B60,'Information and Metrics'!$B$1:$H$249,4,FALSE)</f>
        <v>Fire Station</v>
      </c>
      <c r="G60" s="5" t="s">
        <v>30</v>
      </c>
      <c r="H60" s="7">
        <v>51</v>
      </c>
      <c r="I60" s="7">
        <v>57.5</v>
      </c>
      <c r="J60" s="7">
        <v>54.9</v>
      </c>
      <c r="K60" s="7">
        <v>55.7</v>
      </c>
      <c r="L60" s="7">
        <v>54.775000000000006</v>
      </c>
      <c r="N60">
        <v>63.1</v>
      </c>
      <c r="O60">
        <v>51.6</v>
      </c>
      <c r="P60">
        <v>56.8</v>
      </c>
      <c r="Q60">
        <v>54.9</v>
      </c>
    </row>
    <row r="61" spans="2:17">
      <c r="B61" s="5" t="s">
        <v>32</v>
      </c>
      <c r="C61" s="7">
        <v>5630</v>
      </c>
      <c r="D61" s="7">
        <v>79.8</v>
      </c>
      <c r="E61" s="7">
        <v>63.1</v>
      </c>
      <c r="F61" t="str">
        <f>VLOOKUP(B61,'Information and Metrics'!$B$1:$H$249,4,FALSE)</f>
        <v>Fire Station</v>
      </c>
      <c r="G61" s="5" t="s">
        <v>32</v>
      </c>
      <c r="H61" s="7">
        <v>82.2</v>
      </c>
      <c r="I61" s="7">
        <v>79.599999999999994</v>
      </c>
      <c r="J61" s="7">
        <v>83.7</v>
      </c>
      <c r="K61" s="7">
        <v>80</v>
      </c>
      <c r="L61" s="7">
        <v>81.375</v>
      </c>
      <c r="N61">
        <v>73.2</v>
      </c>
      <c r="O61">
        <v>81.5</v>
      </c>
      <c r="P61">
        <v>78.5</v>
      </c>
      <c r="Q61">
        <v>84.6</v>
      </c>
    </row>
    <row r="62" spans="2:17">
      <c r="B62" s="5" t="s">
        <v>34</v>
      </c>
      <c r="C62" s="7">
        <v>9132</v>
      </c>
      <c r="D62" s="7">
        <v>50.7</v>
      </c>
      <c r="E62" s="7">
        <v>63.9</v>
      </c>
      <c r="F62" t="str">
        <f>VLOOKUP(B62,'Information and Metrics'!$B$1:$H$249,4,FALSE)</f>
        <v>Fire Station</v>
      </c>
      <c r="G62" s="5" t="s">
        <v>34</v>
      </c>
      <c r="H62" s="7">
        <v>70.599999999999994</v>
      </c>
      <c r="I62" s="7">
        <v>59.9</v>
      </c>
      <c r="J62" s="7">
        <v>56.6</v>
      </c>
      <c r="K62" s="7">
        <v>51</v>
      </c>
      <c r="L62" s="7">
        <v>59.524999999999999</v>
      </c>
      <c r="N62">
        <v>66.7</v>
      </c>
      <c r="O62">
        <v>73</v>
      </c>
      <c r="P62">
        <v>59.8</v>
      </c>
      <c r="Q62">
        <v>56.1</v>
      </c>
    </row>
    <row r="63" spans="2:17">
      <c r="B63" s="5" t="s">
        <v>36</v>
      </c>
      <c r="C63" s="7">
        <v>7838</v>
      </c>
      <c r="D63" s="7">
        <v>40.4</v>
      </c>
      <c r="E63" s="7">
        <v>47.9</v>
      </c>
      <c r="F63" t="str">
        <f>VLOOKUP(B63,'Information and Metrics'!$B$1:$H$249,4,FALSE)</f>
        <v>Fire Station</v>
      </c>
      <c r="G63" s="5" t="s">
        <v>36</v>
      </c>
      <c r="H63" s="7">
        <v>69.599999999999994</v>
      </c>
      <c r="I63" s="7">
        <v>59.4</v>
      </c>
      <c r="J63" s="7">
        <v>49.3</v>
      </c>
      <c r="K63" s="7">
        <v>40.799999999999997</v>
      </c>
      <c r="L63" s="7">
        <v>54.775000000000006</v>
      </c>
      <c r="N63">
        <v>68.5</v>
      </c>
      <c r="O63">
        <v>70.400000000000006</v>
      </c>
      <c r="P63">
        <v>59.4</v>
      </c>
      <c r="Q63">
        <v>48.8</v>
      </c>
    </row>
    <row r="64" spans="2:17">
      <c r="B64" s="5" t="s">
        <v>38</v>
      </c>
      <c r="C64" s="7">
        <v>21637</v>
      </c>
      <c r="D64" s="7">
        <v>0</v>
      </c>
      <c r="E64" s="7">
        <v>52.9</v>
      </c>
      <c r="F64" t="str">
        <f>VLOOKUP(B64,'Information and Metrics'!$B$1:$H$249,4,FALSE)</f>
        <v>Office</v>
      </c>
      <c r="G64" s="5" t="s">
        <v>38</v>
      </c>
      <c r="H64" s="7" t="e">
        <v>#DIV/0!</v>
      </c>
      <c r="I64" s="7" t="e">
        <v>#DIV/0!</v>
      </c>
      <c r="J64" s="7" t="e">
        <v>#DIV/0!</v>
      </c>
      <c r="K64" s="7" t="e">
        <v>#DIV/0!</v>
      </c>
      <c r="L64" s="7" t="e">
        <v>#DIV/0!</v>
      </c>
      <c r="N64">
        <v>57.4</v>
      </c>
      <c r="O64">
        <v>58.2</v>
      </c>
      <c r="P64" t="s">
        <v>39</v>
      </c>
      <c r="Q64" t="s">
        <v>39</v>
      </c>
    </row>
    <row r="65" spans="2:17">
      <c r="B65" s="5" t="s">
        <v>124</v>
      </c>
      <c r="C65" s="7">
        <v>2924</v>
      </c>
      <c r="D65" s="7">
        <v>0</v>
      </c>
      <c r="E65" s="7">
        <v>56.1</v>
      </c>
      <c r="F65" t="str">
        <f>VLOOKUP(B65,'Information and Metrics'!$B$1:$H$249,4,FALSE)</f>
        <v>Social/Meeting Hall</v>
      </c>
      <c r="G65" s="5" t="s">
        <v>124</v>
      </c>
      <c r="H65" s="7">
        <v>84.7</v>
      </c>
      <c r="I65" s="7">
        <v>87.9</v>
      </c>
      <c r="J65" s="7" t="e">
        <v>#DIV/0!</v>
      </c>
      <c r="K65" s="7" t="e">
        <v>#DIV/0!</v>
      </c>
      <c r="L65" s="7">
        <v>86.300000000000011</v>
      </c>
      <c r="N65">
        <v>81.599999999999994</v>
      </c>
      <c r="O65">
        <v>85.7</v>
      </c>
      <c r="P65">
        <v>86.3</v>
      </c>
      <c r="Q65">
        <v>64</v>
      </c>
    </row>
    <row r="66" spans="2:17">
      <c r="B66" s="5" t="s">
        <v>148</v>
      </c>
      <c r="C66" s="7">
        <v>994312</v>
      </c>
      <c r="D66" s="7">
        <v>3328.1999999999994</v>
      </c>
      <c r="E66" s="7">
        <v>3227.3</v>
      </c>
      <c r="F66" t="e">
        <f>VLOOKUP(B66,'Information and Metrics'!$B$1:$H$249,4,FALSE)</f>
        <v>#N/A</v>
      </c>
      <c r="G66" s="5" t="s">
        <v>148</v>
      </c>
      <c r="H66" s="7">
        <v>75.361999999999981</v>
      </c>
      <c r="I66" s="7">
        <v>72.696296296296296</v>
      </c>
      <c r="J66" s="7">
        <v>69.353846153846135</v>
      </c>
      <c r="K66" s="7">
        <v>68.808163265306135</v>
      </c>
      <c r="L66" s="7">
        <v>71.569268292682921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28" sqref="D28"/>
    </sheetView>
  </sheetViews>
  <sheetFormatPr baseColWidth="10" defaultColWidth="8.83203125" defaultRowHeight="14" x14ac:dyDescent="0"/>
  <cols>
    <col min="1" max="1" width="37.1640625" customWidth="1"/>
    <col min="2" max="2" width="18.1640625" customWidth="1"/>
    <col min="3" max="3" width="15.1640625" customWidth="1"/>
    <col min="4" max="5" width="9.6640625" customWidth="1"/>
    <col min="6" max="6" width="11.1640625" customWidth="1"/>
    <col min="7" max="7" width="21" customWidth="1"/>
    <col min="8" max="10" width="14.5" customWidth="1"/>
    <col min="11" max="11" width="14" customWidth="1"/>
    <col min="12" max="12" width="19.1640625" customWidth="1"/>
  </cols>
  <sheetData>
    <row r="1" spans="1:12" s="9" customFormat="1">
      <c r="A1" s="9" t="s">
        <v>1</v>
      </c>
      <c r="B1" s="9" t="s">
        <v>151</v>
      </c>
      <c r="C1" s="9" t="s">
        <v>152</v>
      </c>
      <c r="D1" s="9" t="s">
        <v>153</v>
      </c>
      <c r="E1" s="9" t="s">
        <v>154</v>
      </c>
      <c r="F1" s="9" t="s">
        <v>155</v>
      </c>
      <c r="G1" s="9" t="s">
        <v>156</v>
      </c>
      <c r="H1" s="9" t="s">
        <v>157</v>
      </c>
      <c r="I1" s="9" t="s">
        <v>158</v>
      </c>
      <c r="J1" s="9" t="s">
        <v>159</v>
      </c>
      <c r="K1" s="9" t="s">
        <v>160</v>
      </c>
      <c r="L1" s="9" t="s">
        <v>161</v>
      </c>
    </row>
    <row r="2" spans="1:12">
      <c r="A2" s="5" t="s">
        <v>134</v>
      </c>
      <c r="B2" t="s">
        <v>135</v>
      </c>
      <c r="C2">
        <v>29486</v>
      </c>
      <c r="D2" s="12" t="s">
        <v>171</v>
      </c>
      <c r="E2" s="12" t="s">
        <v>171</v>
      </c>
      <c r="F2" s="12">
        <v>68.5</v>
      </c>
      <c r="G2" s="12">
        <v>69.400000000000006</v>
      </c>
      <c r="H2" s="11" t="s">
        <v>171</v>
      </c>
      <c r="I2" s="10" t="s">
        <v>171</v>
      </c>
      <c r="J2" s="10">
        <f t="shared" ref="J2:J28" si="0">(G2-F2)/G2</f>
        <v>1.2968299711815642E-2</v>
      </c>
      <c r="K2" t="s">
        <v>171</v>
      </c>
      <c r="L2" s="12">
        <v>49.3</v>
      </c>
    </row>
    <row r="3" spans="1:12">
      <c r="A3" s="5" t="s">
        <v>41</v>
      </c>
      <c r="B3" t="s">
        <v>42</v>
      </c>
      <c r="C3">
        <v>26219</v>
      </c>
      <c r="D3" s="12">
        <v>263.60000000000002</v>
      </c>
      <c r="E3" s="12">
        <v>257</v>
      </c>
      <c r="F3" s="12">
        <v>223.7</v>
      </c>
      <c r="G3" s="12">
        <v>214.3</v>
      </c>
      <c r="H3" s="10">
        <f t="shared" ref="H3:H28" si="1">(E3-D3)/E3</f>
        <v>-2.5680933852140167E-2</v>
      </c>
      <c r="I3" s="10">
        <f t="shared" ref="I3:I28" si="2">(F3-E3)/F3</f>
        <v>-0.14886008046490842</v>
      </c>
      <c r="J3" s="10">
        <f t="shared" si="0"/>
        <v>-4.3863742417172079E-2</v>
      </c>
      <c r="K3">
        <v>317</v>
      </c>
      <c r="L3" s="12">
        <v>55</v>
      </c>
    </row>
    <row r="4" spans="1:12">
      <c r="A4" s="5" t="s">
        <v>128</v>
      </c>
      <c r="B4" t="s">
        <v>87</v>
      </c>
      <c r="C4">
        <v>5650</v>
      </c>
      <c r="D4" s="13" t="s">
        <v>171</v>
      </c>
      <c r="E4" s="12">
        <v>83.3</v>
      </c>
      <c r="F4" s="12">
        <v>82.2</v>
      </c>
      <c r="G4" s="12">
        <v>86</v>
      </c>
      <c r="H4" s="10" t="s">
        <v>171</v>
      </c>
      <c r="I4" s="10">
        <f t="shared" si="2"/>
        <v>-1.3381995133819881E-2</v>
      </c>
      <c r="J4" s="10">
        <f t="shared" si="0"/>
        <v>4.4186046511627872E-2</v>
      </c>
      <c r="K4" t="s">
        <v>171</v>
      </c>
      <c r="L4" s="12">
        <v>39.200000000000003</v>
      </c>
    </row>
    <row r="5" spans="1:12">
      <c r="A5" s="5" t="s">
        <v>9</v>
      </c>
      <c r="B5" t="s">
        <v>10</v>
      </c>
      <c r="C5">
        <v>127753</v>
      </c>
      <c r="D5" s="12">
        <v>75.3</v>
      </c>
      <c r="E5" s="12">
        <v>61.4</v>
      </c>
      <c r="F5" s="12">
        <v>65.5</v>
      </c>
      <c r="G5" s="12">
        <v>73.5</v>
      </c>
      <c r="H5" s="10">
        <f t="shared" si="1"/>
        <v>-0.2263843648208469</v>
      </c>
      <c r="I5" s="10">
        <f t="shared" si="2"/>
        <v>6.2595419847328262E-2</v>
      </c>
      <c r="J5" s="10">
        <f t="shared" si="0"/>
        <v>0.10884353741496598</v>
      </c>
      <c r="K5">
        <v>58</v>
      </c>
      <c r="L5" s="12">
        <v>62.6</v>
      </c>
    </row>
    <row r="6" spans="1:12">
      <c r="A6" s="5" t="s">
        <v>130</v>
      </c>
      <c r="B6" t="s">
        <v>52</v>
      </c>
      <c r="C6">
        <v>12257</v>
      </c>
      <c r="D6" s="12" t="s">
        <v>171</v>
      </c>
      <c r="E6" s="12" t="s">
        <v>171</v>
      </c>
      <c r="F6" s="12">
        <v>35.4</v>
      </c>
      <c r="G6" s="12">
        <v>39</v>
      </c>
      <c r="H6" s="11" t="s">
        <v>171</v>
      </c>
      <c r="I6" s="11" t="s">
        <v>171</v>
      </c>
      <c r="J6" s="10">
        <f t="shared" si="0"/>
        <v>9.2307692307692341E-2</v>
      </c>
      <c r="K6" t="s">
        <v>171</v>
      </c>
      <c r="L6" s="12">
        <v>27.1</v>
      </c>
    </row>
    <row r="7" spans="1:12">
      <c r="A7" s="5" t="s">
        <v>12</v>
      </c>
      <c r="B7" t="s">
        <v>10</v>
      </c>
      <c r="C7">
        <v>377066</v>
      </c>
      <c r="D7" s="12">
        <v>63.9</v>
      </c>
      <c r="E7" s="12">
        <v>61.8</v>
      </c>
      <c r="F7" s="12">
        <v>59.4</v>
      </c>
      <c r="G7" s="12">
        <v>51.8</v>
      </c>
      <c r="H7" s="10">
        <f t="shared" si="1"/>
        <v>-3.3980582524271871E-2</v>
      </c>
      <c r="I7" s="10">
        <f t="shared" si="2"/>
        <v>-4.040404040404038E-2</v>
      </c>
      <c r="J7" s="10">
        <f t="shared" si="0"/>
        <v>-0.14671814671814676</v>
      </c>
      <c r="K7">
        <v>78.2</v>
      </c>
      <c r="L7" s="12">
        <v>113.1</v>
      </c>
    </row>
    <row r="8" spans="1:12">
      <c r="A8" s="5" t="s">
        <v>71</v>
      </c>
      <c r="B8" t="s">
        <v>47</v>
      </c>
      <c r="C8">
        <v>21052</v>
      </c>
      <c r="D8" s="12">
        <v>55.7</v>
      </c>
      <c r="E8" s="12">
        <v>51.2</v>
      </c>
      <c r="F8" s="12">
        <v>61</v>
      </c>
      <c r="G8" s="12" t="s">
        <v>171</v>
      </c>
      <c r="H8" s="10">
        <f t="shared" si="1"/>
        <v>-8.7890625E-2</v>
      </c>
      <c r="I8" s="10">
        <f t="shared" si="2"/>
        <v>0.16065573770491798</v>
      </c>
      <c r="J8" s="11" t="s">
        <v>171</v>
      </c>
      <c r="K8">
        <v>70</v>
      </c>
      <c r="L8" s="12">
        <v>45.3</v>
      </c>
    </row>
    <row r="9" spans="1:12">
      <c r="A9" s="5" t="s">
        <v>132</v>
      </c>
      <c r="B9" t="s">
        <v>57</v>
      </c>
      <c r="C9">
        <v>9025</v>
      </c>
      <c r="D9" s="12" t="s">
        <v>171</v>
      </c>
      <c r="E9" s="12" t="s">
        <v>171</v>
      </c>
      <c r="F9" s="12">
        <v>33.200000000000003</v>
      </c>
      <c r="G9" s="12">
        <v>38.799999999999997</v>
      </c>
      <c r="H9" s="11" t="s">
        <v>171</v>
      </c>
      <c r="I9" s="11" t="s">
        <v>171</v>
      </c>
      <c r="J9" s="10">
        <f t="shared" si="0"/>
        <v>0.14432989690721637</v>
      </c>
      <c r="K9" t="s">
        <v>171</v>
      </c>
      <c r="L9" s="12">
        <v>30.8</v>
      </c>
    </row>
    <row r="10" spans="1:12">
      <c r="A10" s="5" t="s">
        <v>162</v>
      </c>
      <c r="B10" t="s">
        <v>18</v>
      </c>
      <c r="C10">
        <v>15700</v>
      </c>
      <c r="D10" s="12" t="s">
        <v>171</v>
      </c>
      <c r="E10" s="12" t="s">
        <v>171</v>
      </c>
      <c r="F10" s="12" t="s">
        <v>171</v>
      </c>
      <c r="G10" s="12" t="s">
        <v>171</v>
      </c>
      <c r="H10" s="11" t="s">
        <v>171</v>
      </c>
      <c r="I10" s="11" t="s">
        <v>171</v>
      </c>
      <c r="J10" s="11" t="s">
        <v>171</v>
      </c>
      <c r="K10">
        <v>97</v>
      </c>
      <c r="L10" s="12">
        <v>41.2</v>
      </c>
    </row>
    <row r="11" spans="1:12">
      <c r="A11" s="5" t="s">
        <v>163</v>
      </c>
      <c r="B11" t="s">
        <v>18</v>
      </c>
      <c r="C11">
        <v>11258</v>
      </c>
      <c r="D11" s="12" t="s">
        <v>171</v>
      </c>
      <c r="E11" s="12" t="s">
        <v>171</v>
      </c>
      <c r="F11" s="12" t="s">
        <v>171</v>
      </c>
      <c r="G11" s="12" t="s">
        <v>171</v>
      </c>
      <c r="H11" s="11" t="s">
        <v>171</v>
      </c>
      <c r="I11" s="11" t="s">
        <v>171</v>
      </c>
      <c r="J11" s="11" t="s">
        <v>171</v>
      </c>
      <c r="K11">
        <v>97</v>
      </c>
      <c r="L11" s="12">
        <v>41.2</v>
      </c>
    </row>
    <row r="12" spans="1:12">
      <c r="A12" s="5" t="s">
        <v>164</v>
      </c>
      <c r="B12" t="s">
        <v>18</v>
      </c>
      <c r="C12">
        <v>16463</v>
      </c>
      <c r="D12" s="12">
        <v>56.3</v>
      </c>
      <c r="E12" s="12">
        <v>52.2</v>
      </c>
      <c r="F12" s="12">
        <v>65.3</v>
      </c>
      <c r="G12" s="12">
        <v>66.400000000000006</v>
      </c>
      <c r="H12" s="10">
        <f t="shared" si="1"/>
        <v>-7.8544061302681878E-2</v>
      </c>
      <c r="I12" s="10">
        <f t="shared" si="2"/>
        <v>0.20061255742725873</v>
      </c>
      <c r="J12" s="10">
        <f t="shared" si="0"/>
        <v>1.656626506024109E-2</v>
      </c>
      <c r="K12">
        <v>97</v>
      </c>
      <c r="L12" s="12">
        <v>39.9</v>
      </c>
    </row>
    <row r="13" spans="1:12">
      <c r="A13" s="5" t="s">
        <v>165</v>
      </c>
      <c r="B13" t="s">
        <v>18</v>
      </c>
      <c r="C13">
        <v>6751</v>
      </c>
      <c r="D13" s="12">
        <v>62.1</v>
      </c>
      <c r="E13" s="12">
        <v>52.3</v>
      </c>
      <c r="F13" s="12">
        <v>50.4</v>
      </c>
      <c r="G13" s="12">
        <v>52.7</v>
      </c>
      <c r="H13" s="10">
        <f t="shared" si="1"/>
        <v>-0.18738049713193125</v>
      </c>
      <c r="I13" s="10">
        <f t="shared" si="2"/>
        <v>-3.7698412698412669E-2</v>
      </c>
      <c r="J13" s="10">
        <f t="shared" si="0"/>
        <v>4.364326375711583E-2</v>
      </c>
      <c r="K13">
        <v>97</v>
      </c>
      <c r="L13" s="12">
        <v>38.700000000000003</v>
      </c>
    </row>
    <row r="14" spans="1:12">
      <c r="A14" s="5" t="s">
        <v>166</v>
      </c>
      <c r="B14" t="s">
        <v>18</v>
      </c>
      <c r="C14">
        <v>5022</v>
      </c>
      <c r="D14" s="12">
        <v>65.900000000000006</v>
      </c>
      <c r="E14" s="12">
        <v>59</v>
      </c>
      <c r="F14" s="12">
        <v>55.1</v>
      </c>
      <c r="G14" s="12">
        <v>65.5</v>
      </c>
      <c r="H14" s="10">
        <f t="shared" si="1"/>
        <v>-0.11694915254237298</v>
      </c>
      <c r="I14" s="10">
        <f t="shared" si="2"/>
        <v>-7.0780399274047154E-2</v>
      </c>
      <c r="J14" s="10">
        <f t="shared" si="0"/>
        <v>0.15877862595419845</v>
      </c>
      <c r="K14">
        <v>97</v>
      </c>
      <c r="L14" s="12">
        <v>64</v>
      </c>
    </row>
    <row r="15" spans="1:12">
      <c r="A15" s="5" t="s">
        <v>167</v>
      </c>
      <c r="B15" t="s">
        <v>18</v>
      </c>
      <c r="C15">
        <v>6110</v>
      </c>
      <c r="D15" s="12">
        <v>46.4</v>
      </c>
      <c r="E15" s="12">
        <v>36.799999999999997</v>
      </c>
      <c r="F15" s="12">
        <v>35.299999999999997</v>
      </c>
      <c r="G15" s="12">
        <v>36.299999999999997</v>
      </c>
      <c r="H15" s="10">
        <f t="shared" si="1"/>
        <v>-0.26086956521739135</v>
      </c>
      <c r="I15" s="10">
        <f t="shared" si="2"/>
        <v>-4.2492917847025496E-2</v>
      </c>
      <c r="J15" s="10">
        <f t="shared" si="0"/>
        <v>2.7548209366391185E-2</v>
      </c>
      <c r="K15">
        <v>97</v>
      </c>
      <c r="L15" s="12">
        <v>83</v>
      </c>
    </row>
    <row r="16" spans="1:12">
      <c r="A16" s="5" t="s">
        <v>168</v>
      </c>
      <c r="B16" t="s">
        <v>18</v>
      </c>
      <c r="C16">
        <v>5630</v>
      </c>
      <c r="D16" s="12">
        <v>108.3</v>
      </c>
      <c r="E16" s="12">
        <v>75.3</v>
      </c>
      <c r="F16" s="12">
        <v>73.900000000000006</v>
      </c>
      <c r="G16" s="12">
        <v>84.5</v>
      </c>
      <c r="H16" s="10">
        <f t="shared" si="1"/>
        <v>-0.43824701195219123</v>
      </c>
      <c r="I16" s="10">
        <f t="shared" si="2"/>
        <v>-1.894451962110949E-2</v>
      </c>
      <c r="J16" s="10">
        <f t="shared" si="0"/>
        <v>0.12544378698224845</v>
      </c>
      <c r="K16">
        <v>97</v>
      </c>
      <c r="L16" s="12">
        <v>45</v>
      </c>
    </row>
    <row r="17" spans="1:12">
      <c r="A17" s="5" t="s">
        <v>169</v>
      </c>
      <c r="B17" t="s">
        <v>18</v>
      </c>
      <c r="C17">
        <v>9132</v>
      </c>
      <c r="D17" s="12">
        <v>49.2</v>
      </c>
      <c r="E17" s="12">
        <v>41.9</v>
      </c>
      <c r="F17" s="12">
        <v>42.7</v>
      </c>
      <c r="G17" s="12">
        <v>45.7</v>
      </c>
      <c r="H17" s="10">
        <f t="shared" si="1"/>
        <v>-0.17422434367541778</v>
      </c>
      <c r="I17" s="10">
        <f t="shared" si="2"/>
        <v>1.8735362997658177E-2</v>
      </c>
      <c r="J17" s="10">
        <f t="shared" si="0"/>
        <v>6.5645514223194742E-2</v>
      </c>
      <c r="K17">
        <v>97</v>
      </c>
      <c r="L17" s="12">
        <v>45</v>
      </c>
    </row>
    <row r="18" spans="1:12">
      <c r="A18" s="5" t="s">
        <v>170</v>
      </c>
      <c r="B18" t="s">
        <v>18</v>
      </c>
      <c r="C18">
        <v>7838</v>
      </c>
      <c r="D18" s="12">
        <v>57.2</v>
      </c>
      <c r="E18" s="12">
        <v>46.6</v>
      </c>
      <c r="F18" s="12">
        <v>50</v>
      </c>
      <c r="G18" s="12">
        <v>63.8</v>
      </c>
      <c r="H18" s="10">
        <f t="shared" si="1"/>
        <v>-0.2274678111587983</v>
      </c>
      <c r="I18" s="10">
        <f t="shared" si="2"/>
        <v>6.7999999999999977E-2</v>
      </c>
      <c r="J18" s="10">
        <f t="shared" si="0"/>
        <v>0.21630094043887144</v>
      </c>
      <c r="K18">
        <v>97</v>
      </c>
      <c r="L18" s="12">
        <v>52.4</v>
      </c>
    </row>
    <row r="19" spans="1:12">
      <c r="A19" s="5" t="s">
        <v>49</v>
      </c>
      <c r="B19" t="s">
        <v>47</v>
      </c>
      <c r="C19">
        <v>22805</v>
      </c>
      <c r="D19" s="12">
        <v>46.4</v>
      </c>
      <c r="E19" s="12">
        <v>42.4</v>
      </c>
      <c r="F19" s="12">
        <v>44.8</v>
      </c>
      <c r="G19" s="12">
        <v>43.3</v>
      </c>
      <c r="H19" s="10">
        <f t="shared" si="1"/>
        <v>-9.4339622641509441E-2</v>
      </c>
      <c r="I19" s="10">
        <f t="shared" si="2"/>
        <v>5.3571428571428541E-2</v>
      </c>
      <c r="J19" s="10">
        <f t="shared" si="0"/>
        <v>-3.4642032332563515E-2</v>
      </c>
      <c r="K19">
        <v>70</v>
      </c>
      <c r="L19" s="12">
        <v>92.4</v>
      </c>
    </row>
    <row r="20" spans="1:12">
      <c r="A20" s="5" t="s">
        <v>51</v>
      </c>
      <c r="B20" t="s">
        <v>52</v>
      </c>
      <c r="C20">
        <v>9430</v>
      </c>
      <c r="D20" s="12">
        <v>34.6</v>
      </c>
      <c r="E20" s="12" t="s">
        <v>171</v>
      </c>
      <c r="F20" s="12" t="s">
        <v>171</v>
      </c>
      <c r="G20" s="12" t="s">
        <v>171</v>
      </c>
      <c r="H20" s="11" t="s">
        <v>171</v>
      </c>
      <c r="I20" s="11" t="s">
        <v>171</v>
      </c>
      <c r="J20" s="11" t="s">
        <v>171</v>
      </c>
      <c r="K20">
        <v>61</v>
      </c>
      <c r="L20" s="12">
        <v>0</v>
      </c>
    </row>
    <row r="21" spans="1:12">
      <c r="A21" s="5" t="s">
        <v>44</v>
      </c>
      <c r="B21" t="s">
        <v>15</v>
      </c>
      <c r="C21">
        <v>5130</v>
      </c>
      <c r="D21" s="12">
        <v>51.7</v>
      </c>
      <c r="E21" s="12">
        <v>45.2</v>
      </c>
      <c r="F21" s="12">
        <v>46.8</v>
      </c>
      <c r="G21" s="12">
        <v>50.3</v>
      </c>
      <c r="H21" s="10">
        <f t="shared" si="1"/>
        <v>-0.14380530973451328</v>
      </c>
      <c r="I21" s="10">
        <f t="shared" si="2"/>
        <v>3.4188034188034067E-2</v>
      </c>
      <c r="J21" s="10">
        <f t="shared" si="0"/>
        <v>6.9582504970178927E-2</v>
      </c>
      <c r="K21">
        <v>70</v>
      </c>
      <c r="L21" s="12">
        <v>79.099999999999994</v>
      </c>
    </row>
    <row r="22" spans="1:12">
      <c r="A22" s="5" t="s">
        <v>126</v>
      </c>
      <c r="B22" t="s">
        <v>10</v>
      </c>
      <c r="C22">
        <v>70741</v>
      </c>
      <c r="D22" s="12">
        <v>16.5</v>
      </c>
      <c r="E22" s="12">
        <v>13</v>
      </c>
      <c r="F22" s="12">
        <v>15.4</v>
      </c>
      <c r="G22" s="12">
        <v>16.899999999999999</v>
      </c>
      <c r="H22" s="10">
        <f t="shared" si="1"/>
        <v>-0.26923076923076922</v>
      </c>
      <c r="I22" s="10">
        <f t="shared" si="2"/>
        <v>0.15584415584415587</v>
      </c>
      <c r="J22" s="10">
        <f t="shared" si="0"/>
        <v>8.875739644970404E-2</v>
      </c>
      <c r="K22" t="s">
        <v>171</v>
      </c>
      <c r="L22" s="12">
        <v>32</v>
      </c>
    </row>
    <row r="23" spans="1:12">
      <c r="A23" s="5" t="s">
        <v>14</v>
      </c>
      <c r="B23" t="s">
        <v>15</v>
      </c>
      <c r="C23">
        <v>11554</v>
      </c>
      <c r="D23" s="12">
        <v>95.1</v>
      </c>
      <c r="E23" s="12">
        <v>78.599999999999994</v>
      </c>
      <c r="F23" s="12">
        <v>80.400000000000006</v>
      </c>
      <c r="G23" s="12">
        <v>93.3</v>
      </c>
      <c r="H23" s="10">
        <f t="shared" si="1"/>
        <v>-0.20992366412213742</v>
      </c>
      <c r="I23" s="10">
        <f t="shared" si="2"/>
        <v>2.2388059701492678E-2</v>
      </c>
      <c r="J23" s="10">
        <f t="shared" si="0"/>
        <v>0.13826366559485523</v>
      </c>
      <c r="K23">
        <v>70</v>
      </c>
      <c r="L23" s="12">
        <v>78</v>
      </c>
    </row>
    <row r="24" spans="1:12">
      <c r="A24" s="5" t="s">
        <v>61</v>
      </c>
      <c r="B24" t="s">
        <v>47</v>
      </c>
      <c r="C24">
        <v>17820</v>
      </c>
      <c r="D24" s="12">
        <v>118.2</v>
      </c>
      <c r="E24" s="12">
        <v>99.9</v>
      </c>
      <c r="F24" s="12">
        <v>101</v>
      </c>
      <c r="G24" s="12">
        <v>102.1</v>
      </c>
      <c r="H24" s="10">
        <f t="shared" si="1"/>
        <v>-0.18318318318318313</v>
      </c>
      <c r="I24" s="10">
        <f t="shared" si="2"/>
        <v>1.0891089108910835E-2</v>
      </c>
      <c r="J24" s="10">
        <f t="shared" si="0"/>
        <v>1.0773751224289857E-2</v>
      </c>
      <c r="K24">
        <v>70</v>
      </c>
      <c r="L24" s="12">
        <v>49.4</v>
      </c>
    </row>
    <row r="25" spans="1:12">
      <c r="A25" s="5" t="s">
        <v>140</v>
      </c>
      <c r="B25" t="s">
        <v>87</v>
      </c>
      <c r="C25">
        <v>16000</v>
      </c>
      <c r="D25" s="12">
        <v>79.5</v>
      </c>
      <c r="E25" s="12">
        <v>82.6</v>
      </c>
      <c r="F25" s="12">
        <v>73.599999999999994</v>
      </c>
      <c r="G25" s="12">
        <v>83.5</v>
      </c>
      <c r="H25" s="10">
        <f t="shared" si="1"/>
        <v>3.75302663438256E-2</v>
      </c>
      <c r="I25" s="10">
        <f t="shared" si="2"/>
        <v>-0.12228260869565219</v>
      </c>
      <c r="J25" s="10">
        <f t="shared" si="0"/>
        <v>0.11856287425149707</v>
      </c>
      <c r="K25" t="s">
        <v>171</v>
      </c>
      <c r="L25" s="12">
        <v>75.099999999999994</v>
      </c>
    </row>
    <row r="26" spans="1:12">
      <c r="A26" s="5" t="s">
        <v>17</v>
      </c>
      <c r="B26" t="s">
        <v>18</v>
      </c>
      <c r="C26">
        <v>7022</v>
      </c>
      <c r="D26" s="12">
        <v>43.9</v>
      </c>
      <c r="E26" s="12">
        <v>40.200000000000003</v>
      </c>
      <c r="F26" s="12">
        <v>38</v>
      </c>
      <c r="G26" s="12">
        <v>40.6</v>
      </c>
      <c r="H26" s="10">
        <f t="shared" si="1"/>
        <v>-9.2039800995024762E-2</v>
      </c>
      <c r="I26" s="10">
        <f t="shared" si="2"/>
        <v>-5.7894736842105339E-2</v>
      </c>
      <c r="J26" s="10">
        <f t="shared" si="0"/>
        <v>6.4039408866995107E-2</v>
      </c>
      <c r="K26">
        <v>63</v>
      </c>
      <c r="L26" s="12">
        <v>71.2</v>
      </c>
    </row>
    <row r="27" spans="1:12">
      <c r="A27" s="5" t="s">
        <v>67</v>
      </c>
      <c r="B27" t="s">
        <v>57</v>
      </c>
      <c r="C27">
        <v>27687</v>
      </c>
      <c r="D27" s="12">
        <v>71.099999999999994</v>
      </c>
      <c r="E27" s="12">
        <v>68</v>
      </c>
      <c r="F27" s="12">
        <v>69.5</v>
      </c>
      <c r="G27" s="12">
        <v>85.8</v>
      </c>
      <c r="H27" s="10">
        <f t="shared" si="1"/>
        <v>-4.5588235294117561E-2</v>
      </c>
      <c r="I27" s="10">
        <f t="shared" si="2"/>
        <v>2.1582733812949641E-2</v>
      </c>
      <c r="J27" s="10">
        <f t="shared" si="0"/>
        <v>0.18997668997668996</v>
      </c>
      <c r="K27">
        <v>70</v>
      </c>
      <c r="L27" s="12">
        <v>74.599999999999994</v>
      </c>
    </row>
    <row r="28" spans="1:12">
      <c r="A28" s="5" t="s">
        <v>46</v>
      </c>
      <c r="B28" t="s">
        <v>47</v>
      </c>
      <c r="C28">
        <v>34917</v>
      </c>
      <c r="D28" s="12">
        <v>71.5</v>
      </c>
      <c r="E28" s="12">
        <v>64.2</v>
      </c>
      <c r="F28" s="12">
        <v>55.2</v>
      </c>
      <c r="G28" s="12">
        <v>49.4</v>
      </c>
      <c r="H28" s="10">
        <f t="shared" si="1"/>
        <v>-0.11370716510903423</v>
      </c>
      <c r="I28" s="10">
        <f t="shared" si="2"/>
        <v>-0.16304347826086957</v>
      </c>
      <c r="J28" s="10">
        <f t="shared" si="0"/>
        <v>-0.11740890688259119</v>
      </c>
      <c r="K28">
        <v>70</v>
      </c>
      <c r="L28" s="12">
        <v>61.1</v>
      </c>
    </row>
  </sheetData>
  <pageMargins left="0.7" right="0.7" top="0.75" bottom="0.75" header="0.3" footer="0.3"/>
  <ignoredErrors>
    <ignoredError sqref="H2 H4" calculatedColumn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workbookViewId="0">
      <selection activeCell="F24" sqref="F24"/>
    </sheetView>
  </sheetViews>
  <sheetFormatPr baseColWidth="10" defaultColWidth="8.83203125" defaultRowHeight="14" x14ac:dyDescent="0"/>
  <cols>
    <col min="1" max="1" width="34" bestFit="1" customWidth="1"/>
    <col min="2" max="2" width="18.1640625" bestFit="1" customWidth="1"/>
    <col min="3" max="3" width="16.5" bestFit="1" customWidth="1"/>
    <col min="4" max="6" width="10.5" bestFit="1" customWidth="1"/>
    <col min="7" max="7" width="22.6640625" bestFit="1" customWidth="1"/>
    <col min="8" max="8" width="15.5" bestFit="1" customWidth="1"/>
    <col min="9" max="9" width="15.83203125" customWidth="1"/>
    <col min="10" max="10" width="15.5" bestFit="1" customWidth="1"/>
    <col min="11" max="11" width="12.5" bestFit="1" customWidth="1"/>
    <col min="12" max="12" width="20.83203125" style="14" bestFit="1" customWidth="1"/>
    <col min="13" max="13" width="21.1640625" bestFit="1" customWidth="1"/>
    <col min="14" max="14" width="22.1640625" bestFit="1" customWidth="1"/>
  </cols>
  <sheetData>
    <row r="1" spans="1:14" s="16" customFormat="1" ht="20.5" customHeight="1">
      <c r="A1" s="15" t="s">
        <v>1</v>
      </c>
      <c r="B1" s="15" t="s">
        <v>151</v>
      </c>
      <c r="C1" s="15" t="s">
        <v>152</v>
      </c>
      <c r="D1" s="15" t="s">
        <v>153</v>
      </c>
      <c r="E1" s="15" t="s">
        <v>154</v>
      </c>
      <c r="F1" s="15" t="s">
        <v>155</v>
      </c>
      <c r="G1" s="15" t="s">
        <v>156</v>
      </c>
      <c r="H1" s="15" t="s">
        <v>157</v>
      </c>
      <c r="I1" s="15" t="s">
        <v>158</v>
      </c>
      <c r="J1" s="15" t="s">
        <v>159</v>
      </c>
      <c r="K1" s="15" t="s">
        <v>160</v>
      </c>
      <c r="L1" s="15" t="s">
        <v>180</v>
      </c>
      <c r="M1" s="15" t="s">
        <v>161</v>
      </c>
      <c r="N1" s="15" t="s">
        <v>181</v>
      </c>
    </row>
    <row r="2" spans="1:14" s="16" customFormat="1" ht="15">
      <c r="A2" s="17" t="s">
        <v>134</v>
      </c>
      <c r="B2" s="16" t="s">
        <v>135</v>
      </c>
      <c r="C2" s="16">
        <v>29486</v>
      </c>
      <c r="D2" s="18" t="s">
        <v>171</v>
      </c>
      <c r="E2" s="18" t="s">
        <v>171</v>
      </c>
      <c r="F2" s="18">
        <f>VLOOKUP(Table68[[#This Row],[Property Name]],Pivot!$B$4:$Q$65,8,FALSE)</f>
        <v>75.5</v>
      </c>
      <c r="G2" s="18">
        <f>VLOOKUP(Table68[[#This Row],[Property Name]],Pivot!$B$4:$Q$65,9,FALSE)</f>
        <v>69.900000000000006</v>
      </c>
      <c r="H2" s="19" t="s">
        <v>171</v>
      </c>
      <c r="I2" s="20" t="s">
        <v>171</v>
      </c>
      <c r="J2" s="20">
        <f>(G2-F2)/G2</f>
        <v>-8.0114449213161576E-2</v>
      </c>
      <c r="K2" s="18" t="s">
        <v>171</v>
      </c>
      <c r="L2" s="18" t="s">
        <v>171</v>
      </c>
      <c r="M2" s="18">
        <v>49.3</v>
      </c>
      <c r="N2" s="20">
        <f>(Table68[[#This Row],[2017 EUI (06/30/2017)]]-Table68[[#This Row],[National Median EUI]])/Table68[[#This Row],[National Median EUI]]</f>
        <v>0.41784989858012189</v>
      </c>
    </row>
    <row r="3" spans="1:14" s="16" customFormat="1" ht="15">
      <c r="A3" s="17" t="s">
        <v>41</v>
      </c>
      <c r="B3" s="16" t="s">
        <v>42</v>
      </c>
      <c r="C3" s="16">
        <v>26219</v>
      </c>
      <c r="D3" s="18" t="str">
        <f>VLOOKUP(Table68[[#This Row],[Property Name]],Pivot!$B$4:$Q$65,6,FALSE)</f>
        <v>Bellevue Aquatic Center Building</v>
      </c>
      <c r="E3" s="18">
        <f>VLOOKUP(Table68[[#This Row],[Property Name]],Pivot!$B$4:$Q$65,7,FALSE)</f>
        <v>270.39999999999998</v>
      </c>
      <c r="F3" s="18">
        <f>VLOOKUP(Table68[[#This Row],[Property Name]],Pivot!$B$4:$Q$65,8,FALSE)</f>
        <v>238.8</v>
      </c>
      <c r="G3" s="18">
        <f>VLOOKUP(Table68[[#This Row],[Property Name]],Pivot!$B$4:$Q$65,9,FALSE)</f>
        <v>209.8</v>
      </c>
      <c r="H3" s="20" t="e">
        <f>(E3-D3)/E3</f>
        <v>#VALUE!</v>
      </c>
      <c r="I3" s="20">
        <f>(F3-E3)/F3</f>
        <v>-0.13232830820770505</v>
      </c>
      <c r="J3" s="20">
        <f t="shared" ref="J3:J28" si="0">(G3-F3)/G3</f>
        <v>-0.13822688274547187</v>
      </c>
      <c r="K3" s="18">
        <v>317</v>
      </c>
      <c r="L3" s="20">
        <f>(Table68[[#This Row],[2017 EUI (06/30/2017)]]-Table68[[#This Row],[Seattle EUI]])/Table68[[#This Row],[Seattle EUI]]</f>
        <v>-0.33817034700315451</v>
      </c>
      <c r="M3" s="18">
        <v>55</v>
      </c>
      <c r="N3" s="20">
        <f>(Table68[[#This Row],[2017 EUI (06/30/2017)]]-Table68[[#This Row],[National Median EUI]])/Table68[[#This Row],[National Median EUI]]</f>
        <v>2.8145454545454549</v>
      </c>
    </row>
    <row r="4" spans="1:14" s="16" customFormat="1" ht="15">
      <c r="A4" s="17" t="s">
        <v>128</v>
      </c>
      <c r="B4" s="16" t="s">
        <v>87</v>
      </c>
      <c r="C4" s="16">
        <v>5650</v>
      </c>
      <c r="D4" s="18" t="s">
        <v>171</v>
      </c>
      <c r="E4" s="18">
        <f>VLOOKUP(Table68[[#This Row],[Property Name]],Pivot!$B$4:$Q$65,7,FALSE)</f>
        <v>99</v>
      </c>
      <c r="F4" s="18">
        <f>VLOOKUP(Table68[[#This Row],[Property Name]],Pivot!$B$4:$Q$65,8,FALSE)</f>
        <v>90.6</v>
      </c>
      <c r="G4" s="18">
        <f>VLOOKUP(Table68[[#This Row],[Property Name]],Pivot!$B$4:$Q$65,9,FALSE)</f>
        <v>85.6</v>
      </c>
      <c r="H4" s="20" t="s">
        <v>171</v>
      </c>
      <c r="I4" s="20">
        <f t="shared" ref="H4:I28" si="1">(F4-E4)/F4</f>
        <v>-9.2715231788079541E-2</v>
      </c>
      <c r="J4" s="20">
        <f t="shared" si="0"/>
        <v>-5.8411214953271035E-2</v>
      </c>
      <c r="K4" s="18" t="s">
        <v>171</v>
      </c>
      <c r="L4" s="20" t="s">
        <v>171</v>
      </c>
      <c r="M4" s="18">
        <v>39.200000000000003</v>
      </c>
      <c r="N4" s="20">
        <f>(Table68[[#This Row],[2017 EUI (06/30/2017)]]-Table68[[#This Row],[National Median EUI]])/Table68[[#This Row],[National Median EUI]]</f>
        <v>1.1836734693877549</v>
      </c>
    </row>
    <row r="5" spans="1:14" s="16" customFormat="1" ht="15">
      <c r="A5" s="17" t="s">
        <v>9</v>
      </c>
      <c r="B5" s="16" t="s">
        <v>10</v>
      </c>
      <c r="C5" s="16">
        <v>127753</v>
      </c>
      <c r="D5" s="18" t="str">
        <f>VLOOKUP(Table68[[#This Row],[Property Name]],Pivot!$B$4:$Q$65,6,FALSE)</f>
        <v>Bellevue Service Center</v>
      </c>
      <c r="E5" s="18">
        <f>VLOOKUP(Table68[[#This Row],[Property Name]],Pivot!$B$4:$Q$65,7,FALSE)</f>
        <v>76.900000000000006</v>
      </c>
      <c r="F5" s="18">
        <f>VLOOKUP(Table68[[#This Row],[Property Name]],Pivot!$B$4:$Q$65,8,FALSE)</f>
        <v>75.900000000000006</v>
      </c>
      <c r="G5" s="18">
        <f>VLOOKUP(Table68[[#This Row],[Property Name]],Pivot!$B$4:$Q$65,9,FALSE)</f>
        <v>73.900000000000006</v>
      </c>
      <c r="H5" s="20" t="e">
        <f>(E5-D5)/E5</f>
        <v>#VALUE!</v>
      </c>
      <c r="I5" s="20">
        <f t="shared" si="1"/>
        <v>-1.3175230566534914E-2</v>
      </c>
      <c r="J5" s="20">
        <f t="shared" si="0"/>
        <v>-2.7063599458728008E-2</v>
      </c>
      <c r="K5" s="18">
        <v>58</v>
      </c>
      <c r="L5" s="20">
        <f>(Table68[[#This Row],[2017 EUI (06/30/2017)]]-Table68[[#This Row],[Seattle EUI]])/Table68[[#This Row],[Seattle EUI]]</f>
        <v>0.27413793103448286</v>
      </c>
      <c r="M5" s="18">
        <v>62.6</v>
      </c>
      <c r="N5" s="20">
        <f>(Table68[[#This Row],[2017 EUI (06/30/2017)]]-Table68[[#This Row],[National Median EUI]])/Table68[[#This Row],[National Median EUI]]</f>
        <v>0.18051118210862627</v>
      </c>
    </row>
    <row r="6" spans="1:14" s="16" customFormat="1" ht="15">
      <c r="A6" s="17" t="s">
        <v>130</v>
      </c>
      <c r="B6" s="16" t="s">
        <v>52</v>
      </c>
      <c r="C6" s="16">
        <v>12257</v>
      </c>
      <c r="D6" s="18" t="s">
        <v>171</v>
      </c>
      <c r="E6" s="18" t="s">
        <v>171</v>
      </c>
      <c r="F6" s="18">
        <f>VLOOKUP(Table68[[#This Row],[Property Name]],Pivot!$B$4:$Q$65,8,FALSE)</f>
        <v>35.799999999999997</v>
      </c>
      <c r="G6" s="18">
        <f>VLOOKUP(Table68[[#This Row],[Property Name]],Pivot!$B$4:$Q$65,9,FALSE)</f>
        <v>40.700000000000003</v>
      </c>
      <c r="H6" s="19" t="s">
        <v>171</v>
      </c>
      <c r="I6" s="19" t="s">
        <v>171</v>
      </c>
      <c r="J6" s="20">
        <f t="shared" si="0"/>
        <v>0.12039312039312053</v>
      </c>
      <c r="K6" s="18" t="s">
        <v>171</v>
      </c>
      <c r="L6" s="20" t="s">
        <v>171</v>
      </c>
      <c r="M6" s="18">
        <v>27.1</v>
      </c>
      <c r="N6" s="20">
        <f>(Table68[[#This Row],[2017 EUI (06/30/2017)]]-Table68[[#This Row],[National Median EUI]])/Table68[[#This Row],[National Median EUI]]</f>
        <v>0.50184501845018448</v>
      </c>
    </row>
    <row r="7" spans="1:14" s="16" customFormat="1" ht="15">
      <c r="A7" s="17" t="s">
        <v>12</v>
      </c>
      <c r="B7" s="16" t="s">
        <v>10</v>
      </c>
      <c r="C7" s="16">
        <v>391839</v>
      </c>
      <c r="D7" s="18">
        <v>61.7</v>
      </c>
      <c r="E7" s="18">
        <v>62</v>
      </c>
      <c r="F7" s="18">
        <v>58.9</v>
      </c>
      <c r="G7" s="18">
        <v>49.8</v>
      </c>
      <c r="H7" s="20">
        <f t="shared" si="1"/>
        <v>4.8387096774193091E-3</v>
      </c>
      <c r="I7" s="20">
        <f t="shared" si="1"/>
        <v>-5.2631578947368446E-2</v>
      </c>
      <c r="J7" s="20">
        <f t="shared" si="0"/>
        <v>-0.18273092369477917</v>
      </c>
      <c r="K7" s="18">
        <v>78.2</v>
      </c>
      <c r="L7" s="20">
        <f>(Table68[[#This Row],[2017 EUI (06/30/2017)]]-Table68[[#This Row],[Seattle EUI]])/Table68[[#This Row],[Seattle EUI]]</f>
        <v>-0.36317135549872126</v>
      </c>
      <c r="M7" s="18">
        <v>122.27</v>
      </c>
      <c r="N7" s="20">
        <f>(Table68[[#This Row],[2017 EUI (06/30/2017)]]-Table68[[#This Row],[National Median EUI]])/Table68[[#This Row],[National Median EUI]]</f>
        <v>-0.59270466999263927</v>
      </c>
    </row>
    <row r="8" spans="1:14" s="16" customFormat="1" ht="15">
      <c r="A8" s="17" t="s">
        <v>71</v>
      </c>
      <c r="B8" s="16" t="s">
        <v>47</v>
      </c>
      <c r="C8" s="16">
        <v>21052</v>
      </c>
      <c r="D8" s="18">
        <v>52.9</v>
      </c>
      <c r="E8" s="18">
        <v>56.9</v>
      </c>
      <c r="F8" s="18">
        <v>65.5</v>
      </c>
      <c r="G8" s="18">
        <v>69.900000000000006</v>
      </c>
      <c r="H8" s="20">
        <f t="shared" si="1"/>
        <v>7.0298769771529004E-2</v>
      </c>
      <c r="I8" s="20">
        <f t="shared" si="1"/>
        <v>0.13129770992366416</v>
      </c>
      <c r="J8" s="20">
        <f t="shared" si="0"/>
        <v>6.2947067238912816E-2</v>
      </c>
      <c r="K8" s="18">
        <v>70</v>
      </c>
      <c r="L8" s="20">
        <f>(Table68[[#This Row],[2017 EUI (06/30/2017)]]-Table68[[#This Row],[Seattle EUI]])/Table68[[#This Row],[Seattle EUI]]</f>
        <v>-1.4285714285713475E-3</v>
      </c>
      <c r="M8" s="18">
        <v>45.3</v>
      </c>
      <c r="N8" s="20">
        <f>(Table68[[#This Row],[2017 EUI (06/30/2017)]]-Table68[[#This Row],[National Median EUI]])/Table68[[#This Row],[National Median EUI]]</f>
        <v>0.54304635761589426</v>
      </c>
    </row>
    <row r="9" spans="1:14" s="16" customFormat="1" ht="15">
      <c r="A9" s="17" t="s">
        <v>132</v>
      </c>
      <c r="B9" s="16" t="s">
        <v>57</v>
      </c>
      <c r="C9" s="16">
        <v>9025</v>
      </c>
      <c r="D9" s="18" t="s">
        <v>171</v>
      </c>
      <c r="E9" s="18" t="s">
        <v>171</v>
      </c>
      <c r="F9" s="18">
        <f>VLOOKUP(Table68[[#This Row],[Property Name]],Pivot!$B$4:$Q$65,8,FALSE)</f>
        <v>38.4</v>
      </c>
      <c r="G9" s="18">
        <f>VLOOKUP(Table68[[#This Row],[Property Name]],Pivot!$B$4:$Q$65,9,FALSE)</f>
        <v>38.9</v>
      </c>
      <c r="H9" s="19" t="s">
        <v>171</v>
      </c>
      <c r="I9" s="19" t="s">
        <v>171</v>
      </c>
      <c r="J9" s="20">
        <f t="shared" si="0"/>
        <v>1.2853470437017995E-2</v>
      </c>
      <c r="K9" s="18" t="s">
        <v>171</v>
      </c>
      <c r="L9" s="20" t="s">
        <v>171</v>
      </c>
      <c r="M9" s="18">
        <v>30.8</v>
      </c>
      <c r="N9" s="20">
        <f>(Table68[[#This Row],[2017 EUI (06/30/2017)]]-Table68[[#This Row],[National Median EUI]])/Table68[[#This Row],[National Median EUI]]</f>
        <v>0.26298701298701294</v>
      </c>
    </row>
    <row r="10" spans="1:14" s="16" customFormat="1" ht="15">
      <c r="A10" s="17" t="s">
        <v>20</v>
      </c>
      <c r="B10" s="16" t="s">
        <v>18</v>
      </c>
      <c r="C10" s="16">
        <v>15700</v>
      </c>
      <c r="D10" s="18" t="str">
        <f>VLOOKUP(Table68[[#This Row],[Property Name]],Pivot!$B$4:$Q$65,6,FALSE)</f>
        <v>Station 1</v>
      </c>
      <c r="E10" s="18">
        <f>VLOOKUP(Table68[[#This Row],[Property Name]],Pivot!$B$4:$Q$65,7,FALSE)</f>
        <v>51.3</v>
      </c>
      <c r="F10" s="18">
        <f>VLOOKUP(Table68[[#This Row],[Property Name]],Pivot!$B$4:$Q$65,8,FALSE)</f>
        <v>51.1</v>
      </c>
      <c r="G10" s="18">
        <f>VLOOKUP(Table68[[#This Row],[Property Name]],Pivot!$B$4:$Q$65,9,FALSE)</f>
        <v>53.6</v>
      </c>
      <c r="H10" s="20" t="e">
        <f t="shared" si="1"/>
        <v>#VALUE!</v>
      </c>
      <c r="I10" s="20">
        <f t="shared" si="1"/>
        <v>-3.9138943248531455E-3</v>
      </c>
      <c r="J10" s="20">
        <f t="shared" si="0"/>
        <v>4.6641791044776115E-2</v>
      </c>
      <c r="K10" s="18">
        <v>97</v>
      </c>
      <c r="L10" s="20">
        <f>(Table68[[#This Row],[2017 EUI (06/30/2017)]]-Table68[[#This Row],[Seattle EUI]])/Table68[[#This Row],[Seattle EUI]]</f>
        <v>-0.4474226804123711</v>
      </c>
      <c r="M10" s="18">
        <v>41.2</v>
      </c>
      <c r="N10" s="20">
        <f>(Table68[[#This Row],[2017 EUI (06/30/2017)]]-Table68[[#This Row],[National Median EUI]])/Table68[[#This Row],[National Median EUI]]</f>
        <v>0.30097087378640769</v>
      </c>
    </row>
    <row r="11" spans="1:14" s="16" customFormat="1" ht="15">
      <c r="A11" s="17" t="s">
        <v>22</v>
      </c>
      <c r="B11" s="16" t="s">
        <v>18</v>
      </c>
      <c r="C11" s="16">
        <v>11258</v>
      </c>
      <c r="D11" s="18" t="str">
        <f>VLOOKUP(Table68[[#This Row],[Property Name]],Pivot!$B$4:$Q$65,6,FALSE)</f>
        <v>Station 2</v>
      </c>
      <c r="E11" s="18">
        <f>VLOOKUP(Table68[[#This Row],[Property Name]],Pivot!$B$4:$Q$65,7,FALSE)</f>
        <v>86.7</v>
      </c>
      <c r="F11" s="18">
        <f>VLOOKUP(Table68[[#This Row],[Property Name]],Pivot!$B$4:$Q$65,8,FALSE)</f>
        <v>75.8</v>
      </c>
      <c r="G11" s="18">
        <f>VLOOKUP(Table68[[#This Row],[Property Name]],Pivot!$B$4:$Q$65,9,FALSE)</f>
        <v>84.1</v>
      </c>
      <c r="H11" s="20" t="e">
        <f t="shared" si="1"/>
        <v>#VALUE!</v>
      </c>
      <c r="I11" s="20">
        <f t="shared" si="1"/>
        <v>-0.1437994722955146</v>
      </c>
      <c r="J11" s="20">
        <f t="shared" si="0"/>
        <v>9.8692033293697953E-2</v>
      </c>
      <c r="K11" s="18">
        <v>97</v>
      </c>
      <c r="L11" s="20">
        <f>(Table68[[#This Row],[2017 EUI (06/30/2017)]]-Table68[[#This Row],[Seattle EUI]])/Table68[[#This Row],[Seattle EUI]]</f>
        <v>-0.13298969072164954</v>
      </c>
      <c r="M11" s="18">
        <v>41.2</v>
      </c>
      <c r="N11" s="20">
        <f>(Table68[[#This Row],[2017 EUI (06/30/2017)]]-Table68[[#This Row],[National Median EUI]])/Table68[[#This Row],[National Median EUI]]</f>
        <v>1.0412621359223297</v>
      </c>
    </row>
    <row r="12" spans="1:14" s="16" customFormat="1" ht="15">
      <c r="A12" s="17" t="s">
        <v>24</v>
      </c>
      <c r="B12" s="16" t="s">
        <v>18</v>
      </c>
      <c r="C12" s="16">
        <v>16463</v>
      </c>
      <c r="D12" s="18" t="str">
        <f>VLOOKUP(Table68[[#This Row],[Property Name]],Pivot!$B$4:$Q$65,6,FALSE)</f>
        <v>Station 3</v>
      </c>
      <c r="E12" s="18">
        <f>VLOOKUP(Table68[[#This Row],[Property Name]],Pivot!$B$4:$Q$65,7,FALSE)</f>
        <v>44.6</v>
      </c>
      <c r="F12" s="18">
        <f>VLOOKUP(Table68[[#This Row],[Property Name]],Pivot!$B$4:$Q$65,8,FALSE)</f>
        <v>41</v>
      </c>
      <c r="G12" s="18">
        <f>VLOOKUP(Table68[[#This Row],[Property Name]],Pivot!$B$4:$Q$65,9,FALSE)</f>
        <v>39.9</v>
      </c>
      <c r="H12" s="20" t="e">
        <f t="shared" si="1"/>
        <v>#VALUE!</v>
      </c>
      <c r="I12" s="20">
        <f t="shared" si="1"/>
        <v>-8.7804878048780524E-2</v>
      </c>
      <c r="J12" s="20">
        <f t="shared" si="0"/>
        <v>-2.7568922305764448E-2</v>
      </c>
      <c r="K12" s="18">
        <v>97</v>
      </c>
      <c r="L12" s="20">
        <f>(Table68[[#This Row],[2017 EUI (06/30/2017)]]-Table68[[#This Row],[Seattle EUI]])/Table68[[#This Row],[Seattle EUI]]</f>
        <v>-0.58865979381443301</v>
      </c>
      <c r="M12" s="18">
        <v>39.9</v>
      </c>
      <c r="N12" s="20">
        <f>(Table68[[#This Row],[2017 EUI (06/30/2017)]]-Table68[[#This Row],[National Median EUI]])/Table68[[#This Row],[National Median EUI]]</f>
        <v>0</v>
      </c>
    </row>
    <row r="13" spans="1:14" s="16" customFormat="1" ht="15">
      <c r="A13" s="17" t="s">
        <v>26</v>
      </c>
      <c r="B13" s="16" t="s">
        <v>18</v>
      </c>
      <c r="C13" s="16">
        <v>6751</v>
      </c>
      <c r="D13" s="18" t="str">
        <f>VLOOKUP(Table68[[#This Row],[Property Name]],Pivot!$B$4:$Q$65,6,FALSE)</f>
        <v>Station 4</v>
      </c>
      <c r="E13" s="18">
        <f>VLOOKUP(Table68[[#This Row],[Property Name]],Pivot!$B$4:$Q$65,7,FALSE)</f>
        <v>70.900000000000006</v>
      </c>
      <c r="F13" s="18">
        <f>VLOOKUP(Table68[[#This Row],[Property Name]],Pivot!$B$4:$Q$65,8,FALSE)</f>
        <v>72</v>
      </c>
      <c r="G13" s="18">
        <f>VLOOKUP(Table68[[#This Row],[Property Name]],Pivot!$B$4:$Q$65,9,FALSE)</f>
        <v>73.3</v>
      </c>
      <c r="H13" s="20" t="e">
        <f t="shared" si="1"/>
        <v>#VALUE!</v>
      </c>
      <c r="I13" s="20">
        <f t="shared" si="1"/>
        <v>1.5277777777777699E-2</v>
      </c>
      <c r="J13" s="20">
        <f t="shared" si="0"/>
        <v>1.7735334242837617E-2</v>
      </c>
      <c r="K13" s="18">
        <v>97</v>
      </c>
      <c r="L13" s="20">
        <f>(Table68[[#This Row],[2017 EUI (06/30/2017)]]-Table68[[#This Row],[Seattle EUI]])/Table68[[#This Row],[Seattle EUI]]</f>
        <v>-0.24432989690721651</v>
      </c>
      <c r="M13" s="18">
        <v>38.700000000000003</v>
      </c>
      <c r="N13" s="20">
        <f>(Table68[[#This Row],[2017 EUI (06/30/2017)]]-Table68[[#This Row],[National Median EUI]])/Table68[[#This Row],[National Median EUI]]</f>
        <v>0.89405684754521941</v>
      </c>
    </row>
    <row r="14" spans="1:14" s="16" customFormat="1" ht="15">
      <c r="A14" s="17" t="s">
        <v>28</v>
      </c>
      <c r="B14" s="16" t="s">
        <v>18</v>
      </c>
      <c r="C14" s="16">
        <v>5022</v>
      </c>
      <c r="D14" s="18" t="str">
        <f>VLOOKUP(Table68[[#This Row],[Property Name]],Pivot!$B$4:$Q$65,6,FALSE)</f>
        <v>Station 5</v>
      </c>
      <c r="E14" s="18">
        <f>VLOOKUP(Table68[[#This Row],[Property Name]],Pivot!$B$4:$Q$65,7,FALSE)</f>
        <v>79.099999999999994</v>
      </c>
      <c r="F14" s="18">
        <f>VLOOKUP(Table68[[#This Row],[Property Name]],Pivot!$B$4:$Q$65,8,FALSE)</f>
        <v>78.3</v>
      </c>
      <c r="G14" s="18">
        <f>VLOOKUP(Table68[[#This Row],[Property Name]],Pivot!$B$4:$Q$65,9,FALSE)</f>
        <v>73.599999999999994</v>
      </c>
      <c r="H14" s="20" t="e">
        <f t="shared" si="1"/>
        <v>#VALUE!</v>
      </c>
      <c r="I14" s="20">
        <f t="shared" si="1"/>
        <v>-1.0217113665389492E-2</v>
      </c>
      <c r="J14" s="20">
        <f t="shared" si="0"/>
        <v>-6.3858695652173961E-2</v>
      </c>
      <c r="K14" s="18">
        <v>97</v>
      </c>
      <c r="L14" s="20">
        <f>(Table68[[#This Row],[2017 EUI (06/30/2017)]]-Table68[[#This Row],[Seattle EUI]])/Table68[[#This Row],[Seattle EUI]]</f>
        <v>-0.24123711340206191</v>
      </c>
      <c r="M14" s="18">
        <v>64</v>
      </c>
      <c r="N14" s="20">
        <f>(Table68[[#This Row],[2017 EUI (06/30/2017)]]-Table68[[#This Row],[National Median EUI]])/Table68[[#This Row],[National Median EUI]]</f>
        <v>0.14999999999999991</v>
      </c>
    </row>
    <row r="15" spans="1:14" s="16" customFormat="1" ht="15">
      <c r="A15" s="17" t="s">
        <v>30</v>
      </c>
      <c r="B15" s="16" t="s">
        <v>18</v>
      </c>
      <c r="C15" s="16">
        <v>6110</v>
      </c>
      <c r="D15" s="18" t="str">
        <f>VLOOKUP(Table68[[#This Row],[Property Name]],Pivot!$B$4:$Q$65,6,FALSE)</f>
        <v>Station 6</v>
      </c>
      <c r="E15" s="18">
        <f>VLOOKUP(Table68[[#This Row],[Property Name]],Pivot!$B$4:$Q$65,7,FALSE)</f>
        <v>51</v>
      </c>
      <c r="F15" s="18">
        <f>VLOOKUP(Table68[[#This Row],[Property Name]],Pivot!$B$4:$Q$65,8,FALSE)</f>
        <v>57.5</v>
      </c>
      <c r="G15" s="18">
        <f>VLOOKUP(Table68[[#This Row],[Property Name]],Pivot!$B$4:$Q$65,9,FALSE)</f>
        <v>54.9</v>
      </c>
      <c r="H15" s="20" t="e">
        <f t="shared" si="1"/>
        <v>#VALUE!</v>
      </c>
      <c r="I15" s="20">
        <f t="shared" si="1"/>
        <v>0.11304347826086956</v>
      </c>
      <c r="J15" s="20">
        <f t="shared" si="0"/>
        <v>-4.7358834244080175E-2</v>
      </c>
      <c r="K15" s="18">
        <v>97</v>
      </c>
      <c r="L15" s="20">
        <f>(Table68[[#This Row],[2017 EUI (06/30/2017)]]-Table68[[#This Row],[Seattle EUI]])/Table68[[#This Row],[Seattle EUI]]</f>
        <v>-0.43402061855670104</v>
      </c>
      <c r="M15" s="18">
        <v>83</v>
      </c>
      <c r="N15" s="20">
        <f>(Table68[[#This Row],[2017 EUI (06/30/2017)]]-Table68[[#This Row],[National Median EUI]])/Table68[[#This Row],[National Median EUI]]</f>
        <v>-0.33855421686746989</v>
      </c>
    </row>
    <row r="16" spans="1:14" s="16" customFormat="1" ht="15">
      <c r="A16" s="17" t="s">
        <v>32</v>
      </c>
      <c r="B16" s="16" t="s">
        <v>18</v>
      </c>
      <c r="C16" s="16">
        <v>5630</v>
      </c>
      <c r="D16" s="18" t="str">
        <f>VLOOKUP(Table68[[#This Row],[Property Name]],Pivot!$B$4:$Q$65,6,FALSE)</f>
        <v>Station 7</v>
      </c>
      <c r="E16" s="18">
        <f>VLOOKUP(Table68[[#This Row],[Property Name]],Pivot!$B$4:$Q$65,7,FALSE)</f>
        <v>82.2</v>
      </c>
      <c r="F16" s="18">
        <f>VLOOKUP(Table68[[#This Row],[Property Name]],Pivot!$B$4:$Q$65,8,FALSE)</f>
        <v>79.599999999999994</v>
      </c>
      <c r="G16" s="18">
        <f>VLOOKUP(Table68[[#This Row],[Property Name]],Pivot!$B$4:$Q$65,9,FALSE)</f>
        <v>83.7</v>
      </c>
      <c r="H16" s="20" t="e">
        <f t="shared" si="1"/>
        <v>#VALUE!</v>
      </c>
      <c r="I16" s="20">
        <f t="shared" si="1"/>
        <v>-3.266331658291468E-2</v>
      </c>
      <c r="J16" s="20">
        <f t="shared" si="0"/>
        <v>4.8984468339307148E-2</v>
      </c>
      <c r="K16" s="18">
        <v>97</v>
      </c>
      <c r="L16" s="20">
        <f>(Table68[[#This Row],[2017 EUI (06/30/2017)]]-Table68[[#This Row],[Seattle EUI]])/Table68[[#This Row],[Seattle EUI]]</f>
        <v>-0.13711340206185563</v>
      </c>
      <c r="M16" s="18">
        <v>45</v>
      </c>
      <c r="N16" s="20">
        <f>(Table68[[#This Row],[2017 EUI (06/30/2017)]]-Table68[[#This Row],[National Median EUI]])/Table68[[#This Row],[National Median EUI]]</f>
        <v>0.8600000000000001</v>
      </c>
    </row>
    <row r="17" spans="1:51" s="16" customFormat="1" ht="15">
      <c r="A17" s="17" t="s">
        <v>34</v>
      </c>
      <c r="B17" s="16" t="s">
        <v>18</v>
      </c>
      <c r="C17" s="16">
        <v>9132</v>
      </c>
      <c r="D17" s="18" t="str">
        <f>VLOOKUP(Table68[[#This Row],[Property Name]],Pivot!$B$4:$Q$65,6,FALSE)</f>
        <v>Station 8</v>
      </c>
      <c r="E17" s="18">
        <f>VLOOKUP(Table68[[#This Row],[Property Name]],Pivot!$B$4:$Q$65,7,FALSE)</f>
        <v>70.599999999999994</v>
      </c>
      <c r="F17" s="18">
        <f>VLOOKUP(Table68[[#This Row],[Property Name]],Pivot!$B$4:$Q$65,8,FALSE)</f>
        <v>59.9</v>
      </c>
      <c r="G17" s="18">
        <f>VLOOKUP(Table68[[#This Row],[Property Name]],Pivot!$B$4:$Q$65,9,FALSE)</f>
        <v>56.6</v>
      </c>
      <c r="H17" s="20" t="e">
        <f t="shared" si="1"/>
        <v>#VALUE!</v>
      </c>
      <c r="I17" s="20">
        <f t="shared" si="1"/>
        <v>-0.17863105175292146</v>
      </c>
      <c r="J17" s="20">
        <f t="shared" si="0"/>
        <v>-5.8303886925795002E-2</v>
      </c>
      <c r="K17" s="18">
        <v>97</v>
      </c>
      <c r="L17" s="20">
        <f>(Table68[[#This Row],[2017 EUI (06/30/2017)]]-Table68[[#This Row],[Seattle EUI]])/Table68[[#This Row],[Seattle EUI]]</f>
        <v>-0.41649484536082471</v>
      </c>
      <c r="M17" s="18">
        <v>45</v>
      </c>
      <c r="N17" s="20">
        <f>(Table68[[#This Row],[2017 EUI (06/30/2017)]]-Table68[[#This Row],[National Median EUI]])/Table68[[#This Row],[National Median EUI]]</f>
        <v>0.25777777777777783</v>
      </c>
    </row>
    <row r="18" spans="1:51" s="16" customFormat="1" ht="15">
      <c r="A18" s="17" t="s">
        <v>36</v>
      </c>
      <c r="B18" s="16" t="s">
        <v>18</v>
      </c>
      <c r="C18" s="16">
        <v>7838</v>
      </c>
      <c r="D18" s="18" t="str">
        <f>VLOOKUP(Table68[[#This Row],[Property Name]],Pivot!$B$4:$Q$65,6,FALSE)</f>
        <v>Station 9</v>
      </c>
      <c r="E18" s="18">
        <f>VLOOKUP(Table68[[#This Row],[Property Name]],Pivot!$B$4:$Q$65,7,FALSE)</f>
        <v>69.599999999999994</v>
      </c>
      <c r="F18" s="18">
        <f>VLOOKUP(Table68[[#This Row],[Property Name]],Pivot!$B$4:$Q$65,8,FALSE)</f>
        <v>59.4</v>
      </c>
      <c r="G18" s="18">
        <f>VLOOKUP(Table68[[#This Row],[Property Name]],Pivot!$B$4:$Q$65,9,FALSE)</f>
        <v>49.3</v>
      </c>
      <c r="H18" s="20" t="e">
        <f t="shared" si="1"/>
        <v>#VALUE!</v>
      </c>
      <c r="I18" s="20">
        <f t="shared" si="1"/>
        <v>-0.17171717171717166</v>
      </c>
      <c r="J18" s="20">
        <f t="shared" si="0"/>
        <v>-0.20486815415821505</v>
      </c>
      <c r="K18" s="18">
        <v>97</v>
      </c>
      <c r="L18" s="20">
        <f>(Table68[[#This Row],[2017 EUI (06/30/2017)]]-Table68[[#This Row],[Seattle EUI]])/Table68[[#This Row],[Seattle EUI]]</f>
        <v>-0.49175257731958766</v>
      </c>
      <c r="M18" s="18">
        <v>52.4</v>
      </c>
      <c r="N18" s="20">
        <f>(Table68[[#This Row],[2017 EUI (06/30/2017)]]-Table68[[#This Row],[National Median EUI]])/Table68[[#This Row],[National Median EUI]]</f>
        <v>-5.916030534351148E-2</v>
      </c>
    </row>
    <row r="19" spans="1:51" s="16" customFormat="1" ht="15">
      <c r="A19" s="17" t="s">
        <v>49</v>
      </c>
      <c r="B19" s="16" t="s">
        <v>47</v>
      </c>
      <c r="C19" s="16">
        <v>22805</v>
      </c>
      <c r="D19" s="18">
        <v>55.6</v>
      </c>
      <c r="E19" s="18">
        <v>58.3</v>
      </c>
      <c r="F19" s="18">
        <v>71.5</v>
      </c>
      <c r="G19" s="18">
        <v>65.8</v>
      </c>
      <c r="H19" s="20">
        <f t="shared" si="1"/>
        <v>4.6312178387650012E-2</v>
      </c>
      <c r="I19" s="20">
        <f t="shared" si="1"/>
        <v>0.18461538461538465</v>
      </c>
      <c r="J19" s="20">
        <f t="shared" si="0"/>
        <v>-8.6626139817629233E-2</v>
      </c>
      <c r="K19" s="18">
        <v>70</v>
      </c>
      <c r="L19" s="20">
        <f>(Table68[[#This Row],[2017 EUI (06/30/2017)]]-Table68[[#This Row],[Seattle EUI]])/Table68[[#This Row],[Seattle EUI]]</f>
        <v>-6.0000000000000039E-2</v>
      </c>
      <c r="M19" s="18">
        <v>92.4</v>
      </c>
      <c r="N19" s="20">
        <f>(Table68[[#This Row],[2017 EUI (06/30/2017)]]-Table68[[#This Row],[National Median EUI]])/Table68[[#This Row],[National Median EUI]]</f>
        <v>-0.28787878787878796</v>
      </c>
    </row>
    <row r="20" spans="1:51" s="16" customFormat="1" ht="15">
      <c r="A20" s="17" t="s">
        <v>51</v>
      </c>
      <c r="B20" s="16" t="s">
        <v>52</v>
      </c>
      <c r="C20" s="16">
        <v>9430</v>
      </c>
      <c r="D20" s="18" t="str">
        <f>VLOOKUP(Table68[[#This Row],[Property Name]],Pivot!$B$4:$Q$65,6,FALSE)</f>
        <v>Ivanhoe Elementary School Buildings</v>
      </c>
      <c r="E20" s="18">
        <f>VLOOKUP(Table68[[#This Row],[Property Name]],Pivot!$B$4:$Q$65,7,FALSE)</f>
        <v>56.6</v>
      </c>
      <c r="F20" s="18">
        <f>VLOOKUP(Table68[[#This Row],[Property Name]],Pivot!$B$4:$Q$65,8,FALSE)</f>
        <v>55.5</v>
      </c>
      <c r="G20" s="18">
        <f>VLOOKUP(Table68[[#This Row],[Property Name]],Pivot!$B$4:$Q$65,9,FALSE)</f>
        <v>48.8</v>
      </c>
      <c r="H20" s="20" t="e">
        <f t="shared" si="1"/>
        <v>#VALUE!</v>
      </c>
      <c r="I20" s="20">
        <f t="shared" si="1"/>
        <v>-1.9819819819819846E-2</v>
      </c>
      <c r="J20" s="20">
        <f t="shared" si="0"/>
        <v>-0.13729508196721318</v>
      </c>
      <c r="K20" s="18">
        <v>61</v>
      </c>
      <c r="L20" s="20">
        <f>(Table68[[#This Row],[2017 EUI (06/30/2017)]]-Table68[[#This Row],[Seattle EUI]])/Table68[[#This Row],[Seattle EUI]]</f>
        <v>-0.20000000000000004</v>
      </c>
      <c r="M20" s="21" t="s">
        <v>171</v>
      </c>
      <c r="N20" s="20" t="s">
        <v>171</v>
      </c>
    </row>
    <row r="21" spans="1:51" s="16" customFormat="1" ht="15">
      <c r="A21" s="17" t="s">
        <v>44</v>
      </c>
      <c r="B21" s="16" t="s">
        <v>15</v>
      </c>
      <c r="C21" s="16">
        <v>5130</v>
      </c>
      <c r="D21" s="18" t="str">
        <f>VLOOKUP(Table68[[#This Row],[Property Name]],Pivot!$B$4:$Q$65,6,FALSE)</f>
        <v>Lewis Creek Park</v>
      </c>
      <c r="E21" s="18">
        <f>VLOOKUP(Table68[[#This Row],[Property Name]],Pivot!$B$4:$Q$65,7,FALSE)</f>
        <v>102.9</v>
      </c>
      <c r="F21" s="18">
        <f>VLOOKUP(Table68[[#This Row],[Property Name]],Pivot!$B$4:$Q$65,8,FALSE)</f>
        <v>110.6</v>
      </c>
      <c r="G21" s="18">
        <f>VLOOKUP(Table68[[#This Row],[Property Name]],Pivot!$B$4:$Q$65,9,FALSE)</f>
        <v>105.7</v>
      </c>
      <c r="H21" s="20" t="e">
        <f t="shared" si="1"/>
        <v>#VALUE!</v>
      </c>
      <c r="I21" s="20">
        <f t="shared" si="1"/>
        <v>6.9620253164556861E-2</v>
      </c>
      <c r="J21" s="20">
        <f t="shared" si="0"/>
        <v>-4.6357615894039653E-2</v>
      </c>
      <c r="K21" s="18">
        <v>70</v>
      </c>
      <c r="L21" s="20">
        <f>(Table68[[#This Row],[2017 EUI (06/30/2017)]]-Table68[[#This Row],[Seattle EUI]])/Table68[[#This Row],[Seattle EUI]]</f>
        <v>0.51</v>
      </c>
      <c r="M21" s="18">
        <v>79.099999999999994</v>
      </c>
      <c r="N21" s="20">
        <f>(Table68[[#This Row],[2017 EUI (06/30/2017)]]-Table68[[#This Row],[National Median EUI]])/Table68[[#This Row],[National Median EUI]]</f>
        <v>0.3362831858407081</v>
      </c>
    </row>
    <row r="22" spans="1:51" s="16" customFormat="1" ht="15">
      <c r="A22" s="17" t="s">
        <v>126</v>
      </c>
      <c r="B22" s="16" t="s">
        <v>10</v>
      </c>
      <c r="C22" s="16">
        <v>70741</v>
      </c>
      <c r="D22" s="18" t="str">
        <f>VLOOKUP(Table68[[#This Row],[Property Name]],Pivot!$B$4:$Q$65,6,FALSE)</f>
        <v>Lincoln Center rental</v>
      </c>
      <c r="E22" s="18">
        <f>VLOOKUP(Table68[[#This Row],[Property Name]],Pivot!$B$4:$Q$65,7,FALSE)</f>
        <v>64.8</v>
      </c>
      <c r="F22" s="18">
        <f>VLOOKUP(Table68[[#This Row],[Property Name]],Pivot!$B$4:$Q$65,8,FALSE)</f>
        <v>58.1</v>
      </c>
      <c r="G22" s="18">
        <f>VLOOKUP(Table68[[#This Row],[Property Name]],Pivot!$B$4:$Q$65,9,FALSE)</f>
        <v>56.8</v>
      </c>
      <c r="H22" s="20" t="e">
        <f t="shared" si="1"/>
        <v>#VALUE!</v>
      </c>
      <c r="I22" s="20">
        <f t="shared" si="1"/>
        <v>-0.11531841652323573</v>
      </c>
      <c r="J22" s="20">
        <f t="shared" si="0"/>
        <v>-2.2887323943662049E-2</v>
      </c>
      <c r="K22" s="18" t="s">
        <v>171</v>
      </c>
      <c r="L22" s="20" t="s">
        <v>171</v>
      </c>
      <c r="M22" s="18">
        <v>32</v>
      </c>
      <c r="N22" s="20">
        <f>(Table68[[#This Row],[2017 EUI (06/30/2017)]]-Table68[[#This Row],[National Median EUI]])/Table68[[#This Row],[National Median EUI]]</f>
        <v>0.77499999999999991</v>
      </c>
    </row>
    <row r="23" spans="1:51" s="16" customFormat="1" ht="15">
      <c r="A23" s="17" t="s">
        <v>14</v>
      </c>
      <c r="B23" s="16" t="s">
        <v>15</v>
      </c>
      <c r="C23" s="16">
        <v>11554</v>
      </c>
      <c r="D23" s="18" t="str">
        <f>VLOOKUP(Table68[[#This Row],[Property Name]],Pivot!$B$4:$Q$65,6,FALSE)</f>
        <v>Mercer Slough - Environ Ed Center</v>
      </c>
      <c r="E23" s="18">
        <f>VLOOKUP(Table68[[#This Row],[Property Name]],Pivot!$B$4:$Q$65,7,FALSE)</f>
        <v>73.099999999999994</v>
      </c>
      <c r="F23" s="18">
        <f>VLOOKUP(Table68[[#This Row],[Property Name]],Pivot!$B$4:$Q$65,8,FALSE)</f>
        <v>71.7</v>
      </c>
      <c r="G23" s="18">
        <f>VLOOKUP(Table68[[#This Row],[Property Name]],Pivot!$B$4:$Q$65,9,FALSE)</f>
        <v>63.7</v>
      </c>
      <c r="H23" s="20" t="e">
        <f t="shared" si="1"/>
        <v>#VALUE!</v>
      </c>
      <c r="I23" s="20">
        <f t="shared" si="1"/>
        <v>-1.9525801952580076E-2</v>
      </c>
      <c r="J23" s="20">
        <f t="shared" si="0"/>
        <v>-0.12558869701726844</v>
      </c>
      <c r="K23" s="18">
        <v>70</v>
      </c>
      <c r="L23" s="20">
        <f>(Table68[[#This Row],[2017 EUI (06/30/2017)]]-Table68[[#This Row],[Seattle EUI]])/Table68[[#This Row],[Seattle EUI]]</f>
        <v>-8.9999999999999955E-2</v>
      </c>
      <c r="M23" s="18">
        <v>78</v>
      </c>
      <c r="N23" s="20">
        <f>(Table68[[#This Row],[2017 EUI (06/30/2017)]]-Table68[[#This Row],[National Median EUI]])/Table68[[#This Row],[National Median EUI]]</f>
        <v>-0.18333333333333329</v>
      </c>
    </row>
    <row r="24" spans="1:51" s="16" customFormat="1" ht="15">
      <c r="A24" s="17" t="s">
        <v>61</v>
      </c>
      <c r="B24" s="16" t="s">
        <v>47</v>
      </c>
      <c r="C24" s="16">
        <v>17820</v>
      </c>
      <c r="D24" s="18" t="str">
        <f>VLOOKUP(Table68[[#This Row],[Property Name]],Pivot!$B$4:$Q$65,6,FALSE)</f>
        <v>North Bellevue Community Center</v>
      </c>
      <c r="E24" s="18">
        <f>VLOOKUP(Table68[[#This Row],[Property Name]],Pivot!$B$4:$Q$65,7,FALSE)</f>
        <v>67.2</v>
      </c>
      <c r="F24" s="18">
        <f>VLOOKUP(Table68[[#This Row],[Property Name]],Pivot!$B$4:$Q$65,8,FALSE)</f>
        <v>90</v>
      </c>
      <c r="G24" s="18">
        <f>VLOOKUP(Table68[[#This Row],[Property Name]],Pivot!$B$4:$Q$65,9,FALSE)</f>
        <v>92.5</v>
      </c>
      <c r="H24" s="20" t="e">
        <f t="shared" si="1"/>
        <v>#VALUE!</v>
      </c>
      <c r="I24" s="20">
        <f t="shared" si="1"/>
        <v>0.2533333333333333</v>
      </c>
      <c r="J24" s="20">
        <f t="shared" si="0"/>
        <v>2.7027027027027029E-2</v>
      </c>
      <c r="K24" s="18">
        <v>70</v>
      </c>
      <c r="L24" s="20">
        <f>(Table68[[#This Row],[2017 EUI (06/30/2017)]]-Table68[[#This Row],[Seattle EUI]])/Table68[[#This Row],[Seattle EUI]]</f>
        <v>0.32142857142857145</v>
      </c>
      <c r="M24" s="18">
        <v>49.4</v>
      </c>
      <c r="N24" s="20">
        <f>(Table68[[#This Row],[2017 EUI (06/30/2017)]]-Table68[[#This Row],[National Median EUI]])/Table68[[#This Row],[National Median EUI]]</f>
        <v>0.87246963562753044</v>
      </c>
    </row>
    <row r="25" spans="1:51" s="16" customFormat="1" ht="15">
      <c r="A25" s="17" t="s">
        <v>140</v>
      </c>
      <c r="B25" s="16" t="s">
        <v>87</v>
      </c>
      <c r="C25" s="16">
        <v>16000</v>
      </c>
      <c r="D25" s="18" t="str">
        <f>VLOOKUP(Table68[[#This Row],[Property Name]],Pivot!$B$4:$Q$65,6,FALSE)</f>
        <v>Old Safeway site</v>
      </c>
      <c r="E25" s="18">
        <f>VLOOKUP(Table68[[#This Row],[Property Name]],Pivot!$B$4:$Q$65,7,FALSE)</f>
        <v>15</v>
      </c>
      <c r="F25" s="18">
        <f>VLOOKUP(Table68[[#This Row],[Property Name]],Pivot!$B$4:$Q$65,8,FALSE)</f>
        <v>17.399999999999999</v>
      </c>
      <c r="G25" s="18">
        <f>VLOOKUP(Table68[[#This Row],[Property Name]],Pivot!$B$4:$Q$65,9,FALSE)</f>
        <v>15.3</v>
      </c>
      <c r="H25" s="20" t="e">
        <f t="shared" si="1"/>
        <v>#VALUE!</v>
      </c>
      <c r="I25" s="20">
        <f t="shared" si="1"/>
        <v>0.13793103448275856</v>
      </c>
      <c r="J25" s="20">
        <f t="shared" si="0"/>
        <v>-0.13725490196078416</v>
      </c>
      <c r="K25" s="18" t="s">
        <v>171</v>
      </c>
      <c r="L25" s="20" t="s">
        <v>171</v>
      </c>
      <c r="M25" s="18">
        <v>75.099999999999994</v>
      </c>
      <c r="N25" s="20">
        <f>(Table68[[#This Row],[2017 EUI (06/30/2017)]]-Table68[[#This Row],[National Median EUI]])/Table68[[#This Row],[National Median EUI]]</f>
        <v>-0.79627163781624499</v>
      </c>
    </row>
    <row r="26" spans="1:51" s="16" customFormat="1" ht="15">
      <c r="A26" s="17" t="s">
        <v>17</v>
      </c>
      <c r="B26" s="16" t="s">
        <v>18</v>
      </c>
      <c r="C26" s="16">
        <v>7022</v>
      </c>
      <c r="D26" s="18" t="str">
        <f>VLOOKUP(Table68[[#This Row],[Property Name]],Pivot!$B$4:$Q$65,6,FALSE)</f>
        <v>Public Safety Training Center Stn 10</v>
      </c>
      <c r="E26" s="18">
        <f>VLOOKUP(Table68[[#This Row],[Property Name]],Pivot!$B$4:$Q$65,7,FALSE)</f>
        <v>80.7</v>
      </c>
      <c r="F26" s="18">
        <f>VLOOKUP(Table68[[#This Row],[Property Name]],Pivot!$B$4:$Q$65,8,FALSE)</f>
        <v>67.7</v>
      </c>
      <c r="G26" s="18">
        <f>VLOOKUP(Table68[[#This Row],[Property Name]],Pivot!$B$4:$Q$65,9,FALSE)</f>
        <v>54.6</v>
      </c>
      <c r="H26" s="20" t="e">
        <f t="shared" si="1"/>
        <v>#VALUE!</v>
      </c>
      <c r="I26" s="20">
        <f t="shared" si="1"/>
        <v>-0.19202363367799113</v>
      </c>
      <c r="J26" s="20">
        <f t="shared" si="0"/>
        <v>-0.23992673992673993</v>
      </c>
      <c r="K26" s="18">
        <v>63</v>
      </c>
      <c r="L26" s="20">
        <f>(Table68[[#This Row],[2017 EUI (06/30/2017)]]-Table68[[#This Row],[Seattle EUI]])/Table68[[#This Row],[Seattle EUI]]</f>
        <v>-0.1333333333333333</v>
      </c>
      <c r="M26" s="18">
        <v>71.2</v>
      </c>
      <c r="N26" s="20">
        <f>(Table68[[#This Row],[2017 EUI (06/30/2017)]]-Table68[[#This Row],[National Median EUI]])/Table68[[#This Row],[National Median EUI]]</f>
        <v>-0.23314606741573035</v>
      </c>
    </row>
    <row r="27" spans="1:51" s="16" customFormat="1" ht="15">
      <c r="A27" s="17" t="s">
        <v>67</v>
      </c>
      <c r="B27" s="16" t="s">
        <v>57</v>
      </c>
      <c r="C27" s="16">
        <v>27687</v>
      </c>
      <c r="D27" s="18" t="str">
        <f>VLOOKUP(Table68[[#This Row],[Property Name]],Pivot!$B$4:$Q$65,6,FALSE)</f>
        <v>Robinswood Comm Park - Tennis Center</v>
      </c>
      <c r="E27" s="18">
        <f>VLOOKUP(Table68[[#This Row],[Property Name]],Pivot!$B$4:$Q$65,7,FALSE)</f>
        <v>86.9</v>
      </c>
      <c r="F27" s="18">
        <f>VLOOKUP(Table68[[#This Row],[Property Name]],Pivot!$B$4:$Q$65,8,FALSE)</f>
        <v>85.5</v>
      </c>
      <c r="G27" s="18">
        <f>VLOOKUP(Table68[[#This Row],[Property Name]],Pivot!$B$4:$Q$65,9,FALSE)</f>
        <v>79.599999999999994</v>
      </c>
      <c r="H27" s="20" t="e">
        <f t="shared" si="1"/>
        <v>#VALUE!</v>
      </c>
      <c r="I27" s="20">
        <f t="shared" si="1"/>
        <v>-1.637426900584802E-2</v>
      </c>
      <c r="J27" s="20">
        <f t="shared" si="0"/>
        <v>-7.4120603015075448E-2</v>
      </c>
      <c r="K27" s="18">
        <v>70</v>
      </c>
      <c r="L27" s="20">
        <f>(Table68[[#This Row],[2017 EUI (06/30/2017)]]-Table68[[#This Row],[Seattle EUI]])/Table68[[#This Row],[Seattle EUI]]</f>
        <v>0.13714285714285707</v>
      </c>
      <c r="M27" s="18">
        <v>74.599999999999994</v>
      </c>
      <c r="N27" s="20">
        <f>(Table68[[#This Row],[2017 EUI (06/30/2017)]]-Table68[[#This Row],[National Median EUI]])/Table68[[#This Row],[National Median EUI]]</f>
        <v>6.7024128686327081E-2</v>
      </c>
    </row>
    <row r="28" spans="1:51" s="16" customFormat="1" ht="15">
      <c r="A28" s="17" t="s">
        <v>46</v>
      </c>
      <c r="B28" s="16" t="s">
        <v>47</v>
      </c>
      <c r="C28" s="16">
        <v>34917</v>
      </c>
      <c r="D28" s="18" t="str">
        <f>VLOOKUP(Table68[[#This Row],[Property Name]],Pivot!$B$4:$Q$65,6,FALSE)</f>
        <v>South Bellevue Community Center</v>
      </c>
      <c r="E28" s="18">
        <f>VLOOKUP(Table68[[#This Row],[Property Name]],Pivot!$B$4:$Q$65,7,FALSE)</f>
        <v>51.4</v>
      </c>
      <c r="F28" s="18">
        <f>VLOOKUP(Table68[[#This Row],[Property Name]],Pivot!$B$4:$Q$65,8,FALSE)</f>
        <v>55.6</v>
      </c>
      <c r="G28" s="18">
        <f>VLOOKUP(Table68[[#This Row],[Property Name]],Pivot!$B$4:$Q$65,9,FALSE)</f>
        <v>57.1</v>
      </c>
      <c r="H28" s="20" t="e">
        <f t="shared" si="1"/>
        <v>#VALUE!</v>
      </c>
      <c r="I28" s="20">
        <f t="shared" si="1"/>
        <v>7.5539568345323785E-2</v>
      </c>
      <c r="J28" s="20">
        <f t="shared" si="0"/>
        <v>2.6269702276707531E-2</v>
      </c>
      <c r="K28" s="18">
        <v>70</v>
      </c>
      <c r="L28" s="20">
        <f>(Table68[[#This Row],[2017 EUI (06/30/2017)]]-Table68[[#This Row],[Seattle EUI]])/Table68[[#This Row],[Seattle EUI]]</f>
        <v>-0.18428571428571427</v>
      </c>
      <c r="M28" s="18">
        <v>61.1</v>
      </c>
      <c r="N28" s="20">
        <f>(Table68[[#This Row],[2017 EUI (06/30/2017)]]-Table68[[#This Row],[National Median EUI]])/Table68[[#This Row],[National Median EUI]]</f>
        <v>-6.5466448445171854E-2</v>
      </c>
    </row>
    <row r="30" spans="1:51" s="35" customFormat="1">
      <c r="A30" s="30" t="s">
        <v>182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3"/>
      <c r="V30" s="33"/>
      <c r="W30" s="32"/>
      <c r="X30" s="33"/>
      <c r="Y30" s="33"/>
      <c r="Z30" s="33"/>
      <c r="AA30" s="34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</row>
    <row r="31" spans="1:51" s="35" customFormat="1">
      <c r="A31" s="30" t="s">
        <v>178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33"/>
      <c r="V31" s="33"/>
      <c r="W31" s="32"/>
      <c r="X31" s="33"/>
      <c r="Y31" s="33"/>
      <c r="Z31" s="33"/>
      <c r="AA31" s="34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</row>
    <row r="32" spans="1:51" s="35" customFormat="1">
      <c r="A32" s="36" t="s">
        <v>179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33"/>
      <c r="V32" s="33"/>
      <c r="W32" s="32"/>
      <c r="X32" s="33"/>
      <c r="Y32" s="33"/>
      <c r="Z32" s="33"/>
      <c r="AA32" s="34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</sheetData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1" sqref="F1"/>
    </sheetView>
  </sheetViews>
  <sheetFormatPr baseColWidth="10" defaultColWidth="8.83203125" defaultRowHeight="14" x14ac:dyDescent="0"/>
  <cols>
    <col min="1" max="1" width="37.1640625" style="14" bestFit="1" customWidth="1"/>
    <col min="2" max="2" width="19.83203125" style="14" bestFit="1" customWidth="1"/>
    <col min="3" max="3" width="16.5" style="14" bestFit="1" customWidth="1"/>
    <col min="4" max="5" width="10.5" style="14" bestFit="1" customWidth="1"/>
    <col min="6" max="6" width="22.6640625" style="14" bestFit="1" customWidth="1"/>
    <col min="7" max="8" width="15.5" style="14" bestFit="1" customWidth="1"/>
    <col min="9" max="9" width="12.5" style="14" bestFit="1" customWidth="1"/>
    <col min="10" max="10" width="21.1640625" style="14" bestFit="1" customWidth="1"/>
    <col min="11" max="16384" width="8.83203125" style="14"/>
  </cols>
  <sheetData>
    <row r="1" spans="1:10" s="16" customFormat="1" ht="15">
      <c r="A1" s="16" t="s">
        <v>1</v>
      </c>
      <c r="B1" s="16" t="s">
        <v>151</v>
      </c>
      <c r="C1" s="16" t="s">
        <v>152</v>
      </c>
      <c r="D1" s="16" t="s">
        <v>189</v>
      </c>
      <c r="E1" s="16" t="s">
        <v>190</v>
      </c>
      <c r="F1" s="16" t="s">
        <v>194</v>
      </c>
      <c r="G1" s="16" t="s">
        <v>191</v>
      </c>
      <c r="H1" s="16" t="s">
        <v>192</v>
      </c>
      <c r="I1" s="16" t="s">
        <v>160</v>
      </c>
      <c r="J1" s="16" t="s">
        <v>161</v>
      </c>
    </row>
    <row r="2" spans="1:10" ht="15">
      <c r="A2" s="22" t="s">
        <v>134</v>
      </c>
      <c r="B2" s="23" t="s">
        <v>135</v>
      </c>
      <c r="C2" s="23">
        <v>29486</v>
      </c>
      <c r="D2" s="40" t="s">
        <v>171</v>
      </c>
      <c r="E2" s="24">
        <f>VLOOKUP(Table13[[#This Row],[Property Name]],Pivot!$G$4:$L$65,4,FALSE)</f>
        <v>69.900000000000006</v>
      </c>
      <c r="F2" s="24">
        <f>VLOOKUP(Table13[[#This Row],[Property Name]],Pivot!$G$4:$L$65,5,FALSE)</f>
        <v>68.099999999999994</v>
      </c>
      <c r="G2" s="25" t="s">
        <v>171</v>
      </c>
      <c r="H2" s="25">
        <f>(F2-E2)/F2</f>
        <v>-2.643171806167418E-2</v>
      </c>
      <c r="I2" s="24" t="s">
        <v>171</v>
      </c>
      <c r="J2" s="24">
        <f>VLOOKUP(Table13[[#This Row],[Property Name]],'PM Data 2'!$B$1:$I$246,6,FALSE)</f>
        <v>50</v>
      </c>
    </row>
    <row r="3" spans="1:10" ht="15">
      <c r="A3" s="26" t="s">
        <v>41</v>
      </c>
      <c r="B3" s="27" t="s">
        <v>42</v>
      </c>
      <c r="C3" s="27">
        <v>26219</v>
      </c>
      <c r="D3" s="28">
        <f>VLOOKUP(Table13[[#This Row],[Property Name]],Pivot!$G$4:$L$65,3,FALSE)</f>
        <v>238.8</v>
      </c>
      <c r="E3" s="28">
        <f>VLOOKUP(Table13[[#This Row],[Property Name]],Pivot!$G$4:$L$65,4,FALSE)</f>
        <v>209.8</v>
      </c>
      <c r="F3" s="28">
        <f>VLOOKUP(Table13[[#This Row],[Property Name]],Pivot!$G$4:$L$65,5,FALSE)</f>
        <v>240.5</v>
      </c>
      <c r="G3" s="29">
        <f>(E3-D3)/E3</f>
        <v>-0.13822688274547187</v>
      </c>
      <c r="H3" s="29">
        <f t="shared" ref="H3:H28" si="0">(F3-E3)/F3</f>
        <v>0.1276507276507276</v>
      </c>
      <c r="I3" s="28">
        <v>317</v>
      </c>
      <c r="J3" s="24">
        <f>VLOOKUP(Table13[[#This Row],[Property Name]],'PM Data 2'!$B$1:$I$246,6,FALSE)</f>
        <v>55.4</v>
      </c>
    </row>
    <row r="4" spans="1:10" ht="15">
      <c r="A4" s="22" t="s">
        <v>128</v>
      </c>
      <c r="B4" s="23" t="s">
        <v>87</v>
      </c>
      <c r="C4" s="23">
        <v>5650</v>
      </c>
      <c r="D4" s="24">
        <f>VLOOKUP(Table13[[#This Row],[Property Name]],Pivot!$G$4:$L$65,3,FALSE)</f>
        <v>90.6</v>
      </c>
      <c r="E4" s="24">
        <f>VLOOKUP(Table13[[#This Row],[Property Name]],Pivot!$G$4:$L$65,4,FALSE)</f>
        <v>85.6</v>
      </c>
      <c r="F4" s="24">
        <f>VLOOKUP(Table13[[#This Row],[Property Name]],Pivot!$G$4:$L$65,5,FALSE)</f>
        <v>77.900000000000006</v>
      </c>
      <c r="G4" s="25">
        <f t="shared" ref="G4:G28" si="1">(E4-D4)/E4</f>
        <v>-5.8411214953271035E-2</v>
      </c>
      <c r="H4" s="25">
        <f t="shared" si="0"/>
        <v>-9.8844672657252733E-2</v>
      </c>
      <c r="I4" s="24" t="s">
        <v>171</v>
      </c>
      <c r="J4" s="24">
        <f>VLOOKUP(Table13[[#This Row],[Property Name]],'PM Data 2'!$B$1:$I$246,6,FALSE)</f>
        <v>39.200000000000003</v>
      </c>
    </row>
    <row r="5" spans="1:10" ht="15">
      <c r="A5" s="26" t="s">
        <v>9</v>
      </c>
      <c r="B5" s="27" t="s">
        <v>10</v>
      </c>
      <c r="C5" s="27">
        <v>127753</v>
      </c>
      <c r="D5" s="28">
        <f>VLOOKUP(Table13[[#This Row],[Property Name]],Pivot!$G$4:$L$65,3,FALSE)</f>
        <v>75.900000000000006</v>
      </c>
      <c r="E5" s="28">
        <f>VLOOKUP(Table13[[#This Row],[Property Name]],Pivot!$G$4:$L$65,4,FALSE)</f>
        <v>73.900000000000006</v>
      </c>
      <c r="F5" s="28">
        <f>VLOOKUP(Table13[[#This Row],[Property Name]],Pivot!$G$4:$L$65,5,FALSE)</f>
        <v>71.599999999999994</v>
      </c>
      <c r="G5" s="29">
        <f t="shared" si="1"/>
        <v>-2.7063599458728008E-2</v>
      </c>
      <c r="H5" s="29">
        <f t="shared" si="0"/>
        <v>-3.2122905027933121E-2</v>
      </c>
      <c r="I5" s="28">
        <v>58</v>
      </c>
      <c r="J5" s="24">
        <f>VLOOKUP(Table13[[#This Row],[Property Name]],'PM Data 2'!$B$1:$I$246,6,FALSE)</f>
        <v>63.2</v>
      </c>
    </row>
    <row r="6" spans="1:10" ht="15">
      <c r="A6" s="22" t="s">
        <v>130</v>
      </c>
      <c r="B6" s="23" t="s">
        <v>52</v>
      </c>
      <c r="C6" s="23">
        <v>12257</v>
      </c>
      <c r="D6" s="24">
        <f>VLOOKUP(Table13[[#This Row],[Property Name]],Pivot!$G$4:$L$65,3,FALSE)</f>
        <v>35.799999999999997</v>
      </c>
      <c r="E6" s="24">
        <f>VLOOKUP(Table13[[#This Row],[Property Name]],Pivot!$G$4:$L$65,4,FALSE)</f>
        <v>40.700000000000003</v>
      </c>
      <c r="F6" s="24">
        <f>VLOOKUP(Table13[[#This Row],[Property Name]],Pivot!$G$4:$L$65,5,FALSE)</f>
        <v>41.1</v>
      </c>
      <c r="G6" s="29">
        <f t="shared" si="1"/>
        <v>0.12039312039312053</v>
      </c>
      <c r="H6" s="25">
        <f t="shared" si="0"/>
        <v>9.7323600973235665E-3</v>
      </c>
      <c r="I6" s="24" t="s">
        <v>171</v>
      </c>
      <c r="J6" s="24">
        <f>VLOOKUP(Table13[[#This Row],[Property Name]],'PM Data 2'!$B$1:$I$246,6,FALSE)</f>
        <v>27.1</v>
      </c>
    </row>
    <row r="7" spans="1:10" ht="15">
      <c r="A7" s="26" t="s">
        <v>12</v>
      </c>
      <c r="B7" s="27" t="s">
        <v>10</v>
      </c>
      <c r="C7" s="27">
        <v>391839</v>
      </c>
      <c r="D7" s="28">
        <f>VLOOKUP(Table13[[#This Row],[Property Name]],Pivot!$G$4:$L$65,3,FALSE)</f>
        <v>57.1</v>
      </c>
      <c r="E7" s="28">
        <f>VLOOKUP(Table13[[#This Row],[Property Name]],Pivot!$G$4:$L$65,4,FALSE)</f>
        <v>49.5</v>
      </c>
      <c r="F7" s="28">
        <f>VLOOKUP(Table13[[#This Row],[Property Name]],Pivot!$G$4:$L$65,5,FALSE)</f>
        <v>46.1</v>
      </c>
      <c r="G7" s="29">
        <f t="shared" si="1"/>
        <v>-0.15353535353535355</v>
      </c>
      <c r="H7" s="29">
        <f t="shared" si="0"/>
        <v>-7.3752711496746171E-2</v>
      </c>
      <c r="I7" s="28">
        <v>78.2</v>
      </c>
      <c r="J7" s="24">
        <f>VLOOKUP(Table13[[#This Row],[Property Name]],'PM Data 2'!$B$1:$I$246,6,FALSE)</f>
        <v>110.8</v>
      </c>
    </row>
    <row r="8" spans="1:10" ht="15">
      <c r="A8" s="22" t="s">
        <v>71</v>
      </c>
      <c r="B8" s="23" t="s">
        <v>47</v>
      </c>
      <c r="C8" s="23">
        <v>21052</v>
      </c>
      <c r="D8" s="24">
        <v>56.6</v>
      </c>
      <c r="E8" s="24">
        <v>73.900000000000006</v>
      </c>
      <c r="F8" s="24">
        <v>68.2</v>
      </c>
      <c r="G8" s="25">
        <f t="shared" si="1"/>
        <v>0.23410013531799734</v>
      </c>
      <c r="H8" s="29">
        <f t="shared" si="0"/>
        <v>-8.3577712609970711E-2</v>
      </c>
      <c r="I8" s="24">
        <v>70</v>
      </c>
      <c r="J8" s="24">
        <v>45.3</v>
      </c>
    </row>
    <row r="9" spans="1:10" ht="15">
      <c r="A9" s="26" t="s">
        <v>132</v>
      </c>
      <c r="B9" s="27" t="s">
        <v>57</v>
      </c>
      <c r="C9" s="27">
        <v>9025</v>
      </c>
      <c r="D9" s="28" t="s">
        <v>171</v>
      </c>
      <c r="E9" s="28">
        <f>VLOOKUP(Table13[[#This Row],[Property Name]],Pivot!$G$4:$L$65,4,FALSE)</f>
        <v>38.9</v>
      </c>
      <c r="F9" s="28">
        <f>VLOOKUP(Table13[[#This Row],[Property Name]],Pivot!$G$4:$L$65,5,FALSE)</f>
        <v>36.9</v>
      </c>
      <c r="G9" s="39" t="s">
        <v>171</v>
      </c>
      <c r="H9" s="29">
        <f t="shared" si="0"/>
        <v>-5.4200542005420058E-2</v>
      </c>
      <c r="I9" s="28" t="s">
        <v>171</v>
      </c>
      <c r="J9" s="24">
        <f>VLOOKUP(Table13[[#This Row],[Property Name]],'PM Data 2'!$B$1:$I$246,6,FALSE)</f>
        <v>30.8</v>
      </c>
    </row>
    <row r="10" spans="1:10" ht="15">
      <c r="A10" s="22" t="s">
        <v>20</v>
      </c>
      <c r="B10" s="23" t="s">
        <v>18</v>
      </c>
      <c r="C10" s="23">
        <v>15700</v>
      </c>
      <c r="D10" s="24">
        <f>VLOOKUP(Table13[[#This Row],[Property Name]],Pivot!$G$4:$L$65,3,FALSE)</f>
        <v>51.1</v>
      </c>
      <c r="E10" s="24">
        <f>VLOOKUP(Table13[[#This Row],[Property Name]],Pivot!$G$4:$L$65,4,FALSE)</f>
        <v>53.6</v>
      </c>
      <c r="F10" s="24">
        <f>VLOOKUP(Table13[[#This Row],[Property Name]],Pivot!$G$4:$L$65,5,FALSE)</f>
        <v>55.1</v>
      </c>
      <c r="G10" s="25">
        <f t="shared" si="1"/>
        <v>4.6641791044776115E-2</v>
      </c>
      <c r="H10" s="25">
        <f t="shared" si="0"/>
        <v>2.7223230490018149E-2</v>
      </c>
      <c r="I10" s="24">
        <v>97</v>
      </c>
      <c r="J10" s="24">
        <f>VLOOKUP(Table13[[#This Row],[Property Name]],'PM Data 2'!$B$1:$I$246,6,FALSE)</f>
        <v>62.1</v>
      </c>
    </row>
    <row r="11" spans="1:10" ht="15">
      <c r="A11" s="26" t="s">
        <v>22</v>
      </c>
      <c r="B11" s="27" t="s">
        <v>18</v>
      </c>
      <c r="C11" s="27">
        <v>11258</v>
      </c>
      <c r="D11" s="28">
        <f>VLOOKUP(Table13[[#This Row],[Property Name]],Pivot!$G$4:$L$65,3,FALSE)</f>
        <v>75.8</v>
      </c>
      <c r="E11" s="28">
        <f>VLOOKUP(Table13[[#This Row],[Property Name]],Pivot!$G$4:$L$65,4,FALSE)</f>
        <v>84.1</v>
      </c>
      <c r="F11" s="28">
        <f>VLOOKUP(Table13[[#This Row],[Property Name]],Pivot!$G$4:$L$65,5,FALSE)</f>
        <v>71</v>
      </c>
      <c r="G11" s="29">
        <f t="shared" si="1"/>
        <v>9.8692033293697953E-2</v>
      </c>
      <c r="H11" s="29">
        <f t="shared" si="0"/>
        <v>-0.18450704225352105</v>
      </c>
      <c r="I11" s="28">
        <v>97</v>
      </c>
      <c r="J11" s="24">
        <f>VLOOKUP(Table13[[#This Row],[Property Name]],'PM Data 2'!$B$1:$I$246,6,FALSE)</f>
        <v>75.3</v>
      </c>
    </row>
    <row r="12" spans="1:10" ht="15">
      <c r="A12" s="22" t="s">
        <v>24</v>
      </c>
      <c r="B12" s="23" t="s">
        <v>18</v>
      </c>
      <c r="C12" s="23">
        <v>16463</v>
      </c>
      <c r="D12" s="24">
        <f>VLOOKUP(Table13[[#This Row],[Property Name]],Pivot!$G$4:$L$65,3,FALSE)</f>
        <v>41</v>
      </c>
      <c r="E12" s="24">
        <f>VLOOKUP(Table13[[#This Row],[Property Name]],Pivot!$G$4:$L$65,4,FALSE)</f>
        <v>39.9</v>
      </c>
      <c r="F12" s="24">
        <f>VLOOKUP(Table13[[#This Row],[Property Name]],Pivot!$G$4:$L$65,5,FALSE)</f>
        <v>39.799999999999997</v>
      </c>
      <c r="G12" s="25">
        <f t="shared" si="1"/>
        <v>-2.7568922305764448E-2</v>
      </c>
      <c r="H12" s="25">
        <f t="shared" si="0"/>
        <v>-2.5125628140703878E-3</v>
      </c>
      <c r="I12" s="24">
        <v>97</v>
      </c>
      <c r="J12" s="24">
        <f>VLOOKUP(Table13[[#This Row],[Property Name]],'PM Data 2'!$B$1:$I$246,6,FALSE)</f>
        <v>70.599999999999994</v>
      </c>
    </row>
    <row r="13" spans="1:10" ht="15">
      <c r="A13" s="26" t="s">
        <v>26</v>
      </c>
      <c r="B13" s="27" t="s">
        <v>18</v>
      </c>
      <c r="C13" s="27">
        <v>6751</v>
      </c>
      <c r="D13" s="28">
        <f>VLOOKUP(Table13[[#This Row],[Property Name]],Pivot!$G$4:$L$65,3,FALSE)</f>
        <v>72</v>
      </c>
      <c r="E13" s="28">
        <f>VLOOKUP(Table13[[#This Row],[Property Name]],Pivot!$G$4:$L$65,4,FALSE)</f>
        <v>73.3</v>
      </c>
      <c r="F13" s="28">
        <f>VLOOKUP(Table13[[#This Row],[Property Name]],Pivot!$G$4:$L$65,5,FALSE)</f>
        <v>60.5</v>
      </c>
      <c r="G13" s="29">
        <f t="shared" si="1"/>
        <v>1.7735334242837617E-2</v>
      </c>
      <c r="H13" s="29">
        <f t="shared" si="0"/>
        <v>-0.21157024793388424</v>
      </c>
      <c r="I13" s="28">
        <v>97</v>
      </c>
      <c r="J13" s="24">
        <f>VLOOKUP(Table13[[#This Row],[Property Name]],'PM Data 2'!$B$1:$I$246,6,FALSE)</f>
        <v>73.2</v>
      </c>
    </row>
    <row r="14" spans="1:10" ht="15">
      <c r="A14" s="22" t="s">
        <v>28</v>
      </c>
      <c r="B14" s="23" t="s">
        <v>18</v>
      </c>
      <c r="C14" s="23">
        <v>5022</v>
      </c>
      <c r="D14" s="24">
        <f>VLOOKUP(Table13[[#This Row],[Property Name]],Pivot!$G$4:$L$65,3,FALSE)</f>
        <v>78.3</v>
      </c>
      <c r="E14" s="24">
        <f>VLOOKUP(Table13[[#This Row],[Property Name]],Pivot!$G$4:$L$65,4,FALSE)</f>
        <v>73.599999999999994</v>
      </c>
      <c r="F14" s="24">
        <f>VLOOKUP(Table13[[#This Row],[Property Name]],Pivot!$G$4:$L$65,5,FALSE)</f>
        <v>64</v>
      </c>
      <c r="G14" s="25">
        <f t="shared" si="1"/>
        <v>-6.3858695652173961E-2</v>
      </c>
      <c r="H14" s="25">
        <f t="shared" si="0"/>
        <v>-0.14999999999999991</v>
      </c>
      <c r="I14" s="24">
        <v>97</v>
      </c>
      <c r="J14" s="24">
        <f>VLOOKUP(Table13[[#This Row],[Property Name]],'PM Data 2'!$B$1:$I$246,6,FALSE)</f>
        <v>74.599999999999994</v>
      </c>
    </row>
    <row r="15" spans="1:10" ht="15">
      <c r="A15" s="26" t="s">
        <v>30</v>
      </c>
      <c r="B15" s="27" t="s">
        <v>18</v>
      </c>
      <c r="C15" s="27">
        <v>6110</v>
      </c>
      <c r="D15" s="28">
        <f>VLOOKUP(Table13[[#This Row],[Property Name]],Pivot!$G$4:$L$65,3,FALSE)</f>
        <v>57.5</v>
      </c>
      <c r="E15" s="28">
        <f>VLOOKUP(Table13[[#This Row],[Property Name]],Pivot!$G$4:$L$65,4,FALSE)</f>
        <v>54.9</v>
      </c>
      <c r="F15" s="28">
        <f>VLOOKUP(Table13[[#This Row],[Property Name]],Pivot!$G$4:$L$65,5,FALSE)</f>
        <v>55.7</v>
      </c>
      <c r="G15" s="29">
        <f t="shared" si="1"/>
        <v>-4.7358834244080175E-2</v>
      </c>
      <c r="H15" s="29">
        <f t="shared" si="0"/>
        <v>1.4362657091562014E-2</v>
      </c>
      <c r="I15" s="28">
        <v>97</v>
      </c>
      <c r="J15" s="24">
        <f>VLOOKUP(Table13[[#This Row],[Property Name]],'PM Data 2'!$B$1:$I$246,6,FALSE)</f>
        <v>71.8</v>
      </c>
    </row>
    <row r="16" spans="1:10" ht="15">
      <c r="A16" s="22" t="s">
        <v>32</v>
      </c>
      <c r="B16" s="23" t="s">
        <v>18</v>
      </c>
      <c r="C16" s="23">
        <v>5630</v>
      </c>
      <c r="D16" s="24">
        <f>VLOOKUP(Table13[[#This Row],[Property Name]],Pivot!$G$4:$L$65,3,FALSE)</f>
        <v>79.599999999999994</v>
      </c>
      <c r="E16" s="24">
        <f>VLOOKUP(Table13[[#This Row],[Property Name]],Pivot!$G$4:$L$65,4,FALSE)</f>
        <v>83.7</v>
      </c>
      <c r="F16" s="24">
        <f>VLOOKUP(Table13[[#This Row],[Property Name]],Pivot!$G$4:$L$65,5,FALSE)</f>
        <v>80</v>
      </c>
      <c r="G16" s="25">
        <f t="shared" si="1"/>
        <v>4.8984468339307148E-2</v>
      </c>
      <c r="H16" s="25">
        <f t="shared" si="0"/>
        <v>-4.6250000000000034E-2</v>
      </c>
      <c r="I16" s="24">
        <v>97</v>
      </c>
      <c r="J16" s="24">
        <f>VLOOKUP(Table13[[#This Row],[Property Name]],'PM Data 2'!$B$1:$I$246,6,FALSE)</f>
        <v>74.7</v>
      </c>
    </row>
    <row r="17" spans="1:10" ht="15">
      <c r="A17" s="26" t="s">
        <v>34</v>
      </c>
      <c r="B17" s="27" t="s">
        <v>18</v>
      </c>
      <c r="C17" s="27">
        <v>9132</v>
      </c>
      <c r="D17" s="28">
        <f>VLOOKUP(Table13[[#This Row],[Property Name]],Pivot!$G$4:$L$65,3,FALSE)</f>
        <v>59.9</v>
      </c>
      <c r="E17" s="28">
        <f>VLOOKUP(Table13[[#This Row],[Property Name]],Pivot!$G$4:$L$65,4,FALSE)</f>
        <v>56.6</v>
      </c>
      <c r="F17" s="28">
        <f>VLOOKUP(Table13[[#This Row],[Property Name]],Pivot!$G$4:$L$65,5,FALSE)</f>
        <v>51</v>
      </c>
      <c r="G17" s="29">
        <f t="shared" si="1"/>
        <v>-5.8303886925795002E-2</v>
      </c>
      <c r="H17" s="29">
        <f t="shared" si="0"/>
        <v>-0.10980392156862748</v>
      </c>
      <c r="I17" s="28">
        <v>97</v>
      </c>
      <c r="J17" s="24">
        <f>VLOOKUP(Table13[[#This Row],[Property Name]],'PM Data 2'!$B$1:$I$246,6,FALSE)</f>
        <v>73.3</v>
      </c>
    </row>
    <row r="18" spans="1:10" ht="15">
      <c r="A18" s="22" t="s">
        <v>36</v>
      </c>
      <c r="B18" s="23" t="s">
        <v>18</v>
      </c>
      <c r="C18" s="23">
        <v>7838</v>
      </c>
      <c r="D18" s="24">
        <f>VLOOKUP(Table13[[#This Row],[Property Name]],Pivot!$G$4:$L$65,3,FALSE)</f>
        <v>59.4</v>
      </c>
      <c r="E18" s="24">
        <f>VLOOKUP(Table13[[#This Row],[Property Name]],Pivot!$G$4:$L$65,4,FALSE)</f>
        <v>49.3</v>
      </c>
      <c r="F18" s="24">
        <f>VLOOKUP(Table13[[#This Row],[Property Name]],Pivot!$G$4:$L$65,5,FALSE)</f>
        <v>40.799999999999997</v>
      </c>
      <c r="G18" s="25">
        <f t="shared" si="1"/>
        <v>-0.20486815415821505</v>
      </c>
      <c r="H18" s="25">
        <f t="shared" si="0"/>
        <v>-0.20833333333333334</v>
      </c>
      <c r="I18" s="24">
        <v>97</v>
      </c>
      <c r="J18" s="24">
        <f>VLOOKUP(Table13[[#This Row],[Property Name]],'PM Data 2'!$B$1:$I$246,6,FALSE)</f>
        <v>59.2</v>
      </c>
    </row>
    <row r="19" spans="1:10" ht="15">
      <c r="A19" s="26" t="s">
        <v>49</v>
      </c>
      <c r="B19" s="27" t="s">
        <v>47</v>
      </c>
      <c r="C19" s="27">
        <v>22805</v>
      </c>
      <c r="D19" s="12">
        <v>62.7</v>
      </c>
      <c r="E19" s="12">
        <v>71.599999999999994</v>
      </c>
      <c r="F19" s="12">
        <v>62.1</v>
      </c>
      <c r="G19" s="29">
        <f t="shared" si="1"/>
        <v>0.12430167597765353</v>
      </c>
      <c r="H19" s="29">
        <f t="shared" si="0"/>
        <v>-0.15297906602254416</v>
      </c>
      <c r="I19" s="28">
        <v>70</v>
      </c>
      <c r="J19" s="24">
        <v>39.5</v>
      </c>
    </row>
    <row r="20" spans="1:10" ht="15">
      <c r="A20" s="22" t="s">
        <v>51</v>
      </c>
      <c r="B20" s="23" t="s">
        <v>52</v>
      </c>
      <c r="C20" s="23">
        <v>9430</v>
      </c>
      <c r="D20" s="24">
        <f>VLOOKUP(Table13[[#This Row],[Property Name]],Pivot!$G$4:$L$65,3,FALSE)</f>
        <v>55.5</v>
      </c>
      <c r="E20" s="24">
        <f>VLOOKUP(Table13[[#This Row],[Property Name]],Pivot!$G$4:$L$65,4,FALSE)</f>
        <v>48.8</v>
      </c>
      <c r="F20" s="24">
        <f>VLOOKUP(Table13[[#This Row],[Property Name]],Pivot!$G$4:$L$65,5,FALSE)</f>
        <v>27.6</v>
      </c>
      <c r="G20" s="25">
        <f t="shared" si="1"/>
        <v>-0.13729508196721318</v>
      </c>
      <c r="H20" s="25">
        <f t="shared" si="0"/>
        <v>-0.76811594202898537</v>
      </c>
      <c r="I20" s="24">
        <v>61</v>
      </c>
      <c r="J20" s="24">
        <f>VLOOKUP(Table13[[#This Row],[Property Name]],'PM Data 2'!$B$1:$I$246,6,FALSE)</f>
        <v>41</v>
      </c>
    </row>
    <row r="21" spans="1:10" ht="15">
      <c r="A21" s="26" t="s">
        <v>44</v>
      </c>
      <c r="B21" s="27" t="s">
        <v>15</v>
      </c>
      <c r="C21" s="27">
        <v>5130</v>
      </c>
      <c r="D21" s="28">
        <f>VLOOKUP(Table13[[#This Row],[Property Name]],Pivot!$G$4:$L$65,3,FALSE)</f>
        <v>110.6</v>
      </c>
      <c r="E21" s="28">
        <f>VLOOKUP(Table13[[#This Row],[Property Name]],Pivot!$G$4:$L$65,4,FALSE)</f>
        <v>105.7</v>
      </c>
      <c r="F21" s="24">
        <f>VLOOKUP(Table13[[#This Row],[Property Name]],Pivot!$G$4:$L$65,5,FALSE)</f>
        <v>99.8</v>
      </c>
      <c r="G21" s="29">
        <f t="shared" si="1"/>
        <v>-4.6357615894039653E-2</v>
      </c>
      <c r="H21" s="25">
        <f t="shared" si="0"/>
        <v>-5.9118236472945951E-2</v>
      </c>
      <c r="I21" s="28">
        <v>70</v>
      </c>
      <c r="J21" s="24">
        <v>59.6</v>
      </c>
    </row>
    <row r="22" spans="1:10" ht="15">
      <c r="A22" s="22" t="s">
        <v>126</v>
      </c>
      <c r="B22" s="23" t="s">
        <v>10</v>
      </c>
      <c r="C22" s="23">
        <v>41191</v>
      </c>
      <c r="D22" s="24">
        <f>VLOOKUP(Table13[[#This Row],[Property Name]],Pivot!$G$4:$L$65,3,FALSE)</f>
        <v>58.1</v>
      </c>
      <c r="E22" s="24">
        <f>VLOOKUP(Table13[[#This Row],[Property Name]],Pivot!$G$4:$L$65,4,FALSE)</f>
        <v>56.8</v>
      </c>
      <c r="F22" s="24">
        <f>VLOOKUP(Table13[[#This Row],[Property Name]],Pivot!$G$4:$L$65,5,FALSE)</f>
        <v>41.8</v>
      </c>
      <c r="G22" s="25">
        <f t="shared" si="1"/>
        <v>-2.2887323943662049E-2</v>
      </c>
      <c r="H22" s="25">
        <f t="shared" si="0"/>
        <v>-0.35885167464114837</v>
      </c>
      <c r="I22" s="24" t="s">
        <v>171</v>
      </c>
      <c r="J22" s="24">
        <f>VLOOKUP(Table13[[#This Row],[Property Name]],'PM Data 2'!$B$1:$I$246,6,FALSE)</f>
        <v>47.1</v>
      </c>
    </row>
    <row r="23" spans="1:10" ht="15">
      <c r="A23" s="26" t="s">
        <v>14</v>
      </c>
      <c r="B23" s="27" t="s">
        <v>15</v>
      </c>
      <c r="C23" s="27">
        <v>11554</v>
      </c>
      <c r="D23" s="28">
        <f>VLOOKUP(Table13[[#This Row],[Property Name]],Pivot!$G$4:$L$65,3,FALSE)</f>
        <v>71.7</v>
      </c>
      <c r="E23" s="28">
        <f>VLOOKUP(Table13[[#This Row],[Property Name]],Pivot!$G$4:$L$65,4,FALSE)</f>
        <v>63.7</v>
      </c>
      <c r="F23" s="28">
        <f>VLOOKUP(Table13[[#This Row],[Property Name]],Pivot!$G$4:$L$65,5,FALSE)</f>
        <v>60</v>
      </c>
      <c r="G23" s="29">
        <f t="shared" si="1"/>
        <v>-0.12558869701726844</v>
      </c>
      <c r="H23" s="29">
        <f t="shared" si="0"/>
        <v>-6.1666666666666717E-2</v>
      </c>
      <c r="I23" s="28">
        <v>70</v>
      </c>
      <c r="J23" s="24">
        <f>VLOOKUP(Table13[[#This Row],[Property Name]],'PM Data 2'!$B$1:$I$246,6,FALSE)</f>
        <v>70.5</v>
      </c>
    </row>
    <row r="24" spans="1:10" ht="15">
      <c r="A24" s="22" t="s">
        <v>61</v>
      </c>
      <c r="B24" s="23" t="s">
        <v>47</v>
      </c>
      <c r="C24" s="23">
        <v>17820</v>
      </c>
      <c r="D24" s="24">
        <f>VLOOKUP(Table13[[#This Row],[Property Name]],Pivot!$G$4:$L$65,3,FALSE)</f>
        <v>90</v>
      </c>
      <c r="E24" s="24">
        <f>VLOOKUP(Table13[[#This Row],[Property Name]],Pivot!$G$4:$L$65,4,FALSE)</f>
        <v>92.5</v>
      </c>
      <c r="F24" s="24">
        <f>VLOOKUP(Table13[[#This Row],[Property Name]],Pivot!$G$4:$L$65,5,FALSE)</f>
        <v>86.9</v>
      </c>
      <c r="G24" s="25">
        <f t="shared" si="1"/>
        <v>2.7027027027027029E-2</v>
      </c>
      <c r="H24" s="25">
        <f t="shared" si="0"/>
        <v>-6.4441887226697289E-2</v>
      </c>
      <c r="I24" s="24">
        <v>70</v>
      </c>
      <c r="J24" s="24">
        <f>VLOOKUP(Table13[[#This Row],[Property Name]],'PM Data 2'!$B$1:$I$246,6,FALSE)</f>
        <v>39</v>
      </c>
    </row>
    <row r="25" spans="1:10" ht="15">
      <c r="A25" s="26" t="s">
        <v>140</v>
      </c>
      <c r="B25" s="27" t="s">
        <v>87</v>
      </c>
      <c r="C25" s="27">
        <v>16000</v>
      </c>
      <c r="D25" s="28">
        <f>VLOOKUP(Table13[[#This Row],[Property Name]],Pivot!$G$4:$L$65,3,FALSE)</f>
        <v>17.399999999999999</v>
      </c>
      <c r="E25" s="28">
        <f>VLOOKUP(Table13[[#This Row],[Property Name]],Pivot!$G$4:$L$65,4,FALSE)</f>
        <v>15.3</v>
      </c>
      <c r="F25" s="28">
        <f>VLOOKUP(Table13[[#This Row],[Property Name]],Pivot!$G$4:$L$65,5,FALSE)</f>
        <v>4.8</v>
      </c>
      <c r="G25" s="29">
        <f t="shared" si="1"/>
        <v>-0.13725490196078416</v>
      </c>
      <c r="H25" s="29">
        <f t="shared" si="0"/>
        <v>-2.1875</v>
      </c>
      <c r="I25" s="28" t="s">
        <v>171</v>
      </c>
      <c r="J25" s="24">
        <f>VLOOKUP(Table13[[#This Row],[Property Name]],'PM Data 2'!$B$1:$I$246,6,FALSE)</f>
        <v>32</v>
      </c>
    </row>
    <row r="26" spans="1:10" ht="15">
      <c r="A26" s="22" t="s">
        <v>17</v>
      </c>
      <c r="B26" s="23" t="s">
        <v>18</v>
      </c>
      <c r="C26" s="23">
        <v>7022</v>
      </c>
      <c r="D26" s="24">
        <f>VLOOKUP(Table13[[#This Row],[Property Name]],Pivot!$G$4:$L$65,3,FALSE)</f>
        <v>67.7</v>
      </c>
      <c r="E26" s="24">
        <f>VLOOKUP(Table13[[#This Row],[Property Name]],Pivot!$G$4:$L$65,4,FALSE)</f>
        <v>54.6</v>
      </c>
      <c r="F26" s="24">
        <f>VLOOKUP(Table13[[#This Row],[Property Name]],Pivot!$G$4:$L$65,5,FALSE)</f>
        <v>99.8</v>
      </c>
      <c r="G26" s="25">
        <f t="shared" si="1"/>
        <v>-0.23992673992673993</v>
      </c>
      <c r="H26" s="25">
        <f t="shared" si="0"/>
        <v>0.45290581162324645</v>
      </c>
      <c r="I26" s="24">
        <v>63</v>
      </c>
      <c r="J26" s="24">
        <f>VLOOKUP(Table13[[#This Row],[Property Name]],'PM Data 2'!$B$1:$I$246,6,FALSE)</f>
        <v>39.299999999999997</v>
      </c>
    </row>
    <row r="27" spans="1:10" ht="15">
      <c r="A27" s="26" t="s">
        <v>67</v>
      </c>
      <c r="B27" s="27" t="s">
        <v>57</v>
      </c>
      <c r="C27" s="27">
        <v>27687</v>
      </c>
      <c r="D27" s="28">
        <f>VLOOKUP(Table13[[#This Row],[Property Name]],Pivot!$G$4:$L$65,3,FALSE)</f>
        <v>85.5</v>
      </c>
      <c r="E27" s="28">
        <f>VLOOKUP(Table13[[#This Row],[Property Name]],Pivot!$G$4:$L$65,4,FALSE)</f>
        <v>79.599999999999994</v>
      </c>
      <c r="F27" s="28">
        <f>VLOOKUP(Table13[[#This Row],[Property Name]],Pivot!$G$4:$L$65,5,FALSE)</f>
        <v>85.8</v>
      </c>
      <c r="G27" s="29">
        <f t="shared" si="1"/>
        <v>-7.4120603015075448E-2</v>
      </c>
      <c r="H27" s="29">
        <f t="shared" si="0"/>
        <v>7.2261072261072298E-2</v>
      </c>
      <c r="I27" s="28">
        <v>70</v>
      </c>
      <c r="J27" s="24">
        <f>VLOOKUP(Table13[[#This Row],[Property Name]],'PM Data 2'!$B$1:$I$246,6,FALSE)</f>
        <v>48.6</v>
      </c>
    </row>
    <row r="28" spans="1:10" ht="15">
      <c r="A28" s="41" t="s">
        <v>46</v>
      </c>
      <c r="B28" s="42" t="s">
        <v>47</v>
      </c>
      <c r="C28" s="42">
        <v>34917</v>
      </c>
      <c r="D28" s="24">
        <f>VLOOKUP(Table13[[#This Row],[Property Name]],Pivot!$G$4:$L$65,3,FALSE)</f>
        <v>55.6</v>
      </c>
      <c r="E28" s="24">
        <f>VLOOKUP(Table13[[#This Row],[Property Name]],Pivot!$G$4:$L$65,4,FALSE)</f>
        <v>57.1</v>
      </c>
      <c r="F28" s="24">
        <f>VLOOKUP(Table13[[#This Row],[Property Name]],Pivot!$G$4:$L$65,5,FALSE)</f>
        <v>57.9</v>
      </c>
      <c r="G28" s="44">
        <f t="shared" si="1"/>
        <v>2.6269702276707531E-2</v>
      </c>
      <c r="H28" s="44">
        <f t="shared" si="0"/>
        <v>1.381692573402413E-2</v>
      </c>
      <c r="I28" s="43">
        <v>70</v>
      </c>
      <c r="J28" s="24">
        <f>VLOOKUP(Table13[[#This Row],[Property Name]],'PM Data 2'!$B$1:$I$246,6,FALSE)</f>
        <v>59.3</v>
      </c>
    </row>
    <row r="30" spans="1:10">
      <c r="A30" s="30" t="s">
        <v>193</v>
      </c>
    </row>
    <row r="31" spans="1:10">
      <c r="A31" s="30" t="s">
        <v>178</v>
      </c>
    </row>
    <row r="32" spans="1:10">
      <c r="A32" s="36" t="s">
        <v>179</v>
      </c>
    </row>
  </sheetData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C1" workbookViewId="0">
      <selection activeCell="G1" sqref="G1"/>
    </sheetView>
  </sheetViews>
  <sheetFormatPr baseColWidth="10" defaultColWidth="8.83203125" defaultRowHeight="14" x14ac:dyDescent="0"/>
  <cols>
    <col min="1" max="1" width="37.1640625" bestFit="1" customWidth="1"/>
    <col min="2" max="2" width="19.83203125" bestFit="1" customWidth="1"/>
    <col min="3" max="3" width="16.5" bestFit="1" customWidth="1"/>
    <col min="4" max="6" width="10.5" bestFit="1" customWidth="1"/>
    <col min="7" max="7" width="22.6640625" bestFit="1" customWidth="1"/>
    <col min="8" max="10" width="15.5" bestFit="1" customWidth="1"/>
    <col min="11" max="11" width="12.5" bestFit="1" customWidth="1"/>
    <col min="12" max="12" width="17.5" customWidth="1"/>
    <col min="13" max="13" width="21.1640625" bestFit="1" customWidth="1"/>
    <col min="14" max="14" width="22.1640625" bestFit="1" customWidth="1"/>
  </cols>
  <sheetData>
    <row r="1" spans="1:14" s="16" customFormat="1" ht="15">
      <c r="A1" s="16" t="s">
        <v>1</v>
      </c>
      <c r="B1" s="16" t="s">
        <v>151</v>
      </c>
      <c r="C1" s="16" t="s">
        <v>152</v>
      </c>
      <c r="D1" s="16" t="s">
        <v>154</v>
      </c>
      <c r="E1" s="16" t="s">
        <v>189</v>
      </c>
      <c r="F1" s="16" t="s">
        <v>190</v>
      </c>
      <c r="G1" s="16" t="s">
        <v>194</v>
      </c>
      <c r="H1" s="16" t="s">
        <v>158</v>
      </c>
      <c r="I1" s="16" t="s">
        <v>191</v>
      </c>
      <c r="J1" s="16" t="s">
        <v>192</v>
      </c>
      <c r="K1" s="16" t="s">
        <v>160</v>
      </c>
      <c r="L1" s="16" t="s">
        <v>180</v>
      </c>
      <c r="M1" s="16" t="s">
        <v>161</v>
      </c>
      <c r="N1" s="16" t="s">
        <v>181</v>
      </c>
    </row>
    <row r="2" spans="1:14" ht="15">
      <c r="A2" s="22" t="s">
        <v>134</v>
      </c>
      <c r="B2" s="23" t="s">
        <v>135</v>
      </c>
      <c r="C2" s="23">
        <v>29486</v>
      </c>
      <c r="D2" s="40" t="s">
        <v>171</v>
      </c>
      <c r="E2" s="40" t="s">
        <v>171</v>
      </c>
      <c r="F2" s="24">
        <f>VLOOKUP(Table1[[#This Row],[Property Name]],Pivot!$G$4:$L$65,4,FALSE)</f>
        <v>69.900000000000006</v>
      </c>
      <c r="G2" s="24">
        <f>VLOOKUP(Table1[[#This Row],[Property Name]],Pivot!$G$4:$L$65,5,FALSE)</f>
        <v>68.099999999999994</v>
      </c>
      <c r="H2" s="38" t="s">
        <v>171</v>
      </c>
      <c r="I2" s="25" t="s">
        <v>171</v>
      </c>
      <c r="J2" s="25">
        <f>(G2-F2)/G2</f>
        <v>-2.643171806167418E-2</v>
      </c>
      <c r="K2" s="24" t="s">
        <v>171</v>
      </c>
      <c r="L2" s="39" t="s">
        <v>171</v>
      </c>
      <c r="M2" s="24">
        <f>VLOOKUP(Table1[[#This Row],[Property Name]],'PM Data 2'!$B$1:$I$246,6,FALSE)</f>
        <v>50</v>
      </c>
      <c r="N2" s="37">
        <f>(Table1[[#This Row],[2018 EUI (09/30/2018]]-Table1[[#This Row],[National Median EUI]])/Table1[[#This Row],[National Median EUI]]</f>
        <v>0.36199999999999988</v>
      </c>
    </row>
    <row r="3" spans="1:14" ht="15">
      <c r="A3" s="26" t="s">
        <v>41</v>
      </c>
      <c r="B3" s="27" t="s">
        <v>42</v>
      </c>
      <c r="C3" s="27">
        <v>26219</v>
      </c>
      <c r="D3" s="28">
        <f>VLOOKUP(Table1[[#This Row],[Property Name]],Pivot!$G$4:$L$65,2,FALSE)</f>
        <v>270.39999999999998</v>
      </c>
      <c r="E3" s="28">
        <f>VLOOKUP(Table1[[#This Row],[Property Name]],Pivot!$G$4:$L$65,3,FALSE)</f>
        <v>238.8</v>
      </c>
      <c r="F3" s="28">
        <f>VLOOKUP(Table1[[#This Row],[Property Name]],Pivot!$G$4:$L$65,4,FALSE)</f>
        <v>209.8</v>
      </c>
      <c r="G3" s="28">
        <f>VLOOKUP(Table1[[#This Row],[Property Name]],Pivot!$G$4:$L$65,5,FALSE)</f>
        <v>240.5</v>
      </c>
      <c r="H3" s="29">
        <f>(E3-D3)/E3</f>
        <v>-0.13232830820770505</v>
      </c>
      <c r="I3" s="29">
        <f>(F3-E3)/F3</f>
        <v>-0.13822688274547187</v>
      </c>
      <c r="J3" s="29">
        <f t="shared" ref="J3:J28" si="0">(G3-F3)/G3</f>
        <v>0.1276507276507276</v>
      </c>
      <c r="K3" s="28">
        <v>317</v>
      </c>
      <c r="L3" s="29">
        <f>(Table1[[#This Row],[2018 EUI (09/30/2018]]-Table1[[#This Row],[Seattle EUI]])/Table1[[#This Row],[Seattle EUI]]</f>
        <v>-0.24132492113564669</v>
      </c>
      <c r="M3" s="24">
        <f>VLOOKUP(Table1[[#This Row],[Property Name]],'PM Data 2'!$B$1:$I$246,6,FALSE)</f>
        <v>55.4</v>
      </c>
      <c r="N3" s="37">
        <f>(Table1[[#This Row],[2018 EUI (09/30/2018]]-Table1[[#This Row],[National Median EUI]])/Table1[[#This Row],[National Median EUI]]</f>
        <v>3.3411552346570397</v>
      </c>
    </row>
    <row r="4" spans="1:14" ht="15">
      <c r="A4" s="22" t="s">
        <v>128</v>
      </c>
      <c r="B4" s="23" t="s">
        <v>87</v>
      </c>
      <c r="C4" s="23">
        <v>5650</v>
      </c>
      <c r="D4" s="40" t="s">
        <v>171</v>
      </c>
      <c r="E4" s="24">
        <f>VLOOKUP(Table1[[#This Row],[Property Name]],Pivot!$G$4:$L$65,3,FALSE)</f>
        <v>90.6</v>
      </c>
      <c r="F4" s="24">
        <f>VLOOKUP(Table1[[#This Row],[Property Name]],Pivot!$G$4:$L$65,4,FALSE)</f>
        <v>85.6</v>
      </c>
      <c r="G4" s="24">
        <f>VLOOKUP(Table1[[#This Row],[Property Name]],Pivot!$G$4:$L$65,5,FALSE)</f>
        <v>77.900000000000006</v>
      </c>
      <c r="H4" s="25" t="s">
        <v>171</v>
      </c>
      <c r="I4" s="25">
        <f t="shared" ref="H4:I28" si="1">(F4-E4)/F4</f>
        <v>-5.8411214953271035E-2</v>
      </c>
      <c r="J4" s="25">
        <f t="shared" si="0"/>
        <v>-9.8844672657252733E-2</v>
      </c>
      <c r="K4" s="24" t="s">
        <v>171</v>
      </c>
      <c r="L4" s="39" t="s">
        <v>171</v>
      </c>
      <c r="M4" s="24">
        <f>VLOOKUP(Table1[[#This Row],[Property Name]],'PM Data 2'!$B$1:$I$246,6,FALSE)</f>
        <v>39.200000000000003</v>
      </c>
      <c r="N4" s="37">
        <f>(Table1[[#This Row],[2018 EUI (09/30/2018]]-Table1[[#This Row],[National Median EUI]])/Table1[[#This Row],[National Median EUI]]</f>
        <v>0.98724489795918369</v>
      </c>
    </row>
    <row r="5" spans="1:14" ht="15">
      <c r="A5" s="26" t="s">
        <v>9</v>
      </c>
      <c r="B5" s="27" t="s">
        <v>10</v>
      </c>
      <c r="C5" s="27">
        <v>127753</v>
      </c>
      <c r="D5" s="28">
        <f>VLOOKUP(Table1[[#This Row],[Property Name]],Pivot!$G$4:$L$65,2,FALSE)</f>
        <v>76.900000000000006</v>
      </c>
      <c r="E5" s="28">
        <f>VLOOKUP(Table1[[#This Row],[Property Name]],Pivot!$G$4:$L$65,3,FALSE)</f>
        <v>75.900000000000006</v>
      </c>
      <c r="F5" s="28">
        <f>VLOOKUP(Table1[[#This Row],[Property Name]],Pivot!$G$4:$L$65,4,FALSE)</f>
        <v>73.900000000000006</v>
      </c>
      <c r="G5" s="28">
        <f>VLOOKUP(Table1[[#This Row],[Property Name]],Pivot!$G$4:$L$65,5,FALSE)</f>
        <v>71.599999999999994</v>
      </c>
      <c r="H5" s="29">
        <f>(E5-D5)/E5</f>
        <v>-1.3175230566534914E-2</v>
      </c>
      <c r="I5" s="29">
        <f t="shared" si="1"/>
        <v>-2.7063599458728008E-2</v>
      </c>
      <c r="J5" s="29">
        <f t="shared" si="0"/>
        <v>-3.2122905027933121E-2</v>
      </c>
      <c r="K5" s="28">
        <v>58</v>
      </c>
      <c r="L5" s="29">
        <f>(Table1[[#This Row],[2018 EUI (09/30/2018]]-Table1[[#This Row],[Seattle EUI]])/Table1[[#This Row],[Seattle EUI]]</f>
        <v>0.23448275862068957</v>
      </c>
      <c r="M5" s="24">
        <f>VLOOKUP(Table1[[#This Row],[Property Name]],'PM Data 2'!$B$1:$I$246,6,FALSE)</f>
        <v>63.2</v>
      </c>
      <c r="N5" s="37">
        <f>(Table1[[#This Row],[2018 EUI (09/30/2018]]-Table1[[#This Row],[National Median EUI]])/Table1[[#This Row],[National Median EUI]]</f>
        <v>0.13291139240506314</v>
      </c>
    </row>
    <row r="6" spans="1:14" ht="15">
      <c r="A6" s="22" t="s">
        <v>130</v>
      </c>
      <c r="B6" s="23" t="s">
        <v>52</v>
      </c>
      <c r="C6" s="23">
        <v>12257</v>
      </c>
      <c r="D6" s="40" t="s">
        <v>171</v>
      </c>
      <c r="E6" s="24">
        <f>VLOOKUP(Table1[[#This Row],[Property Name]],Pivot!$G$4:$L$65,3,FALSE)</f>
        <v>35.799999999999997</v>
      </c>
      <c r="F6" s="24">
        <f>VLOOKUP(Table1[[#This Row],[Property Name]],Pivot!$G$4:$L$65,4,FALSE)</f>
        <v>40.700000000000003</v>
      </c>
      <c r="G6" s="24">
        <f>VLOOKUP(Table1[[#This Row],[Property Name]],Pivot!$G$4:$L$65,5,FALSE)</f>
        <v>41.1</v>
      </c>
      <c r="H6" s="38" t="s">
        <v>171</v>
      </c>
      <c r="I6" s="29">
        <f t="shared" si="1"/>
        <v>0.12039312039312053</v>
      </c>
      <c r="J6" s="25">
        <f t="shared" si="0"/>
        <v>9.7323600973235665E-3</v>
      </c>
      <c r="K6" s="24" t="s">
        <v>171</v>
      </c>
      <c r="L6" s="39" t="s">
        <v>171</v>
      </c>
      <c r="M6" s="24">
        <f>VLOOKUP(Table1[[#This Row],[Property Name]],'PM Data 2'!$B$1:$I$246,6,FALSE)</f>
        <v>27.1</v>
      </c>
      <c r="N6" s="37">
        <f>(Table1[[#This Row],[2018 EUI (09/30/2018]]-Table1[[#This Row],[National Median EUI]])/Table1[[#This Row],[National Median EUI]]</f>
        <v>0.51660516605166051</v>
      </c>
    </row>
    <row r="7" spans="1:14" ht="15">
      <c r="A7" s="26" t="s">
        <v>12</v>
      </c>
      <c r="B7" s="27" t="s">
        <v>10</v>
      </c>
      <c r="C7" s="27">
        <v>391839</v>
      </c>
      <c r="D7" s="28">
        <f>VLOOKUP(Table1[[#This Row],[Property Name]],Pivot!$G$4:$L$65,2,FALSE)</f>
        <v>61.4</v>
      </c>
      <c r="E7" s="28">
        <f>VLOOKUP(Table1[[#This Row],[Property Name]],Pivot!$G$4:$L$65,3,FALSE)</f>
        <v>57.1</v>
      </c>
      <c r="F7" s="28">
        <f>VLOOKUP(Table1[[#This Row],[Property Name]],Pivot!$G$4:$L$65,4,FALSE)</f>
        <v>49.5</v>
      </c>
      <c r="G7" s="28">
        <f>VLOOKUP(Table1[[#This Row],[Property Name]],Pivot!$G$4:$L$65,5,FALSE)</f>
        <v>46.1</v>
      </c>
      <c r="H7" s="29">
        <f t="shared" si="1"/>
        <v>-7.5306479859894873E-2</v>
      </c>
      <c r="I7" s="29">
        <f t="shared" si="1"/>
        <v>-0.15353535353535355</v>
      </c>
      <c r="J7" s="29">
        <f t="shared" si="0"/>
        <v>-7.3752711496746171E-2</v>
      </c>
      <c r="K7" s="28">
        <v>78.2</v>
      </c>
      <c r="L7" s="29">
        <f>(Table1[[#This Row],[2018 EUI (09/30/2018]]-Table1[[#This Row],[Seattle EUI]])/Table1[[#This Row],[Seattle EUI]]</f>
        <v>-0.41048593350383633</v>
      </c>
      <c r="M7" s="24">
        <f>VLOOKUP(Table1[[#This Row],[Property Name]],'PM Data 2'!$B$1:$I$246,6,FALSE)</f>
        <v>110.8</v>
      </c>
      <c r="N7" s="37">
        <f>(Table1[[#This Row],[2018 EUI (09/30/2018]]-Table1[[#This Row],[National Median EUI]])/Table1[[#This Row],[National Median EUI]]</f>
        <v>-0.58393501805054138</v>
      </c>
    </row>
    <row r="8" spans="1:14" ht="15">
      <c r="A8" s="22" t="s">
        <v>71</v>
      </c>
      <c r="B8" s="23" t="s">
        <v>47</v>
      </c>
      <c r="C8" s="23">
        <v>21052</v>
      </c>
      <c r="D8" s="24">
        <v>55.9</v>
      </c>
      <c r="E8" s="24">
        <v>56.6</v>
      </c>
      <c r="F8" s="24">
        <v>73.900000000000006</v>
      </c>
      <c r="G8" s="24">
        <v>68.2</v>
      </c>
      <c r="H8" s="25">
        <f t="shared" si="1"/>
        <v>1.2367491166077788E-2</v>
      </c>
      <c r="I8" s="29">
        <f t="shared" si="1"/>
        <v>0.23410013531799734</v>
      </c>
      <c r="J8" s="29">
        <f t="shared" si="0"/>
        <v>-8.3577712609970711E-2</v>
      </c>
      <c r="K8" s="24">
        <v>70</v>
      </c>
      <c r="L8" s="29">
        <f>(Table1[[#This Row],[2018 EUI (09/30/2018]]-Table1[[#This Row],[Seattle EUI]])/Table1[[#This Row],[Seattle EUI]]</f>
        <v>-2.5714285714285672E-2</v>
      </c>
      <c r="M8" s="24">
        <v>45.3</v>
      </c>
      <c r="N8" s="37">
        <f>(Table1[[#This Row],[2018 EUI (09/30/2018]]-Table1[[#This Row],[National Median EUI]])/Table1[[#This Row],[National Median EUI]]</f>
        <v>0.50551876379690963</v>
      </c>
    </row>
    <row r="9" spans="1:14" ht="15">
      <c r="A9" s="26" t="s">
        <v>132</v>
      </c>
      <c r="B9" s="27" t="s">
        <v>57</v>
      </c>
      <c r="C9" s="27">
        <v>9025</v>
      </c>
      <c r="D9" s="28" t="s">
        <v>171</v>
      </c>
      <c r="E9" s="28" t="s">
        <v>171</v>
      </c>
      <c r="F9" s="28">
        <f>VLOOKUP(Table1[[#This Row],[Property Name]],Pivot!$G$4:$L$65,4,FALSE)</f>
        <v>38.9</v>
      </c>
      <c r="G9" s="28">
        <f>VLOOKUP(Table1[[#This Row],[Property Name]],Pivot!$G$4:$L$65,5,FALSE)</f>
        <v>36.9</v>
      </c>
      <c r="H9" s="39" t="s">
        <v>171</v>
      </c>
      <c r="I9" s="39" t="s">
        <v>171</v>
      </c>
      <c r="J9" s="29">
        <f t="shared" si="0"/>
        <v>-5.4200542005420058E-2</v>
      </c>
      <c r="K9" s="28" t="s">
        <v>171</v>
      </c>
      <c r="L9" s="39" t="s">
        <v>171</v>
      </c>
      <c r="M9" s="24">
        <f>VLOOKUP(Table1[[#This Row],[Property Name]],'PM Data 2'!$B$1:$I$246,6,FALSE)</f>
        <v>30.8</v>
      </c>
      <c r="N9" s="37">
        <f>(Table1[[#This Row],[2018 EUI (09/30/2018]]-Table1[[#This Row],[National Median EUI]])/Table1[[#This Row],[National Median EUI]]</f>
        <v>0.19805194805194798</v>
      </c>
    </row>
    <row r="10" spans="1:14" ht="15">
      <c r="A10" s="22" t="s">
        <v>20</v>
      </c>
      <c r="B10" s="23" t="s">
        <v>18</v>
      </c>
      <c r="C10" s="23">
        <v>15700</v>
      </c>
      <c r="D10" s="24">
        <f>VLOOKUP(Table1[[#This Row],[Property Name]],Pivot!$G$4:$L$65,2,FALSE)</f>
        <v>51.3</v>
      </c>
      <c r="E10" s="24">
        <f>VLOOKUP(Table1[[#This Row],[Property Name]],Pivot!$G$4:$L$65,3,FALSE)</f>
        <v>51.1</v>
      </c>
      <c r="F10" s="24">
        <f>VLOOKUP(Table1[[#This Row],[Property Name]],Pivot!$G$4:$L$65,4,FALSE)</f>
        <v>53.6</v>
      </c>
      <c r="G10" s="24">
        <f>VLOOKUP(Table1[[#This Row],[Property Name]],Pivot!$G$4:$L$65,5,FALSE)</f>
        <v>55.1</v>
      </c>
      <c r="H10" s="25">
        <f t="shared" si="1"/>
        <v>-3.9138943248531455E-3</v>
      </c>
      <c r="I10" s="29">
        <f t="shared" si="1"/>
        <v>4.6641791044776115E-2</v>
      </c>
      <c r="J10" s="25">
        <f t="shared" si="0"/>
        <v>2.7223230490018149E-2</v>
      </c>
      <c r="K10" s="24">
        <v>97</v>
      </c>
      <c r="L10" s="29">
        <f>(Table1[[#This Row],[2018 EUI (09/30/2018]]-Table1[[#This Row],[Seattle EUI]])/Table1[[#This Row],[Seattle EUI]]</f>
        <v>-0.4319587628865979</v>
      </c>
      <c r="M10" s="24">
        <f>VLOOKUP(Table1[[#This Row],[Property Name]],'PM Data 2'!$B$1:$I$246,6,FALSE)</f>
        <v>62.1</v>
      </c>
      <c r="N10" s="37">
        <f>(Table1[[#This Row],[2018 EUI (09/30/2018]]-Table1[[#This Row],[National Median EUI]])/Table1[[#This Row],[National Median EUI]]</f>
        <v>-0.11272141706924316</v>
      </c>
    </row>
    <row r="11" spans="1:14" ht="15">
      <c r="A11" s="26" t="s">
        <v>22</v>
      </c>
      <c r="B11" s="27" t="s">
        <v>18</v>
      </c>
      <c r="C11" s="27">
        <v>11258</v>
      </c>
      <c r="D11" s="28">
        <f>VLOOKUP(Table1[[#This Row],[Property Name]],Pivot!$G$4:$L$65,2,FALSE)</f>
        <v>86.7</v>
      </c>
      <c r="E11" s="28">
        <f>VLOOKUP(Table1[[#This Row],[Property Name]],Pivot!$G$4:$L$65,3,FALSE)</f>
        <v>75.8</v>
      </c>
      <c r="F11" s="28">
        <f>VLOOKUP(Table1[[#This Row],[Property Name]],Pivot!$G$4:$L$65,4,FALSE)</f>
        <v>84.1</v>
      </c>
      <c r="G11" s="28">
        <f>VLOOKUP(Table1[[#This Row],[Property Name]],Pivot!$G$4:$L$65,5,FALSE)</f>
        <v>71</v>
      </c>
      <c r="H11" s="29">
        <f t="shared" si="1"/>
        <v>-0.1437994722955146</v>
      </c>
      <c r="I11" s="29">
        <f t="shared" si="1"/>
        <v>9.8692033293697953E-2</v>
      </c>
      <c r="J11" s="29">
        <f t="shared" si="0"/>
        <v>-0.18450704225352105</v>
      </c>
      <c r="K11" s="28">
        <v>97</v>
      </c>
      <c r="L11" s="29">
        <f>(Table1[[#This Row],[2018 EUI (09/30/2018]]-Table1[[#This Row],[Seattle EUI]])/Table1[[#This Row],[Seattle EUI]]</f>
        <v>-0.26804123711340205</v>
      </c>
      <c r="M11" s="24">
        <f>VLOOKUP(Table1[[#This Row],[Property Name]],'PM Data 2'!$B$1:$I$246,6,FALSE)</f>
        <v>75.3</v>
      </c>
      <c r="N11" s="37">
        <f>(Table1[[#This Row],[2018 EUI (09/30/2018]]-Table1[[#This Row],[National Median EUI]])/Table1[[#This Row],[National Median EUI]]</f>
        <v>-5.7104913678618821E-2</v>
      </c>
    </row>
    <row r="12" spans="1:14" ht="15">
      <c r="A12" s="22" t="s">
        <v>24</v>
      </c>
      <c r="B12" s="23" t="s">
        <v>18</v>
      </c>
      <c r="C12" s="23">
        <v>16463</v>
      </c>
      <c r="D12" s="24">
        <f>VLOOKUP(Table1[[#This Row],[Property Name]],Pivot!$G$4:$L$65,2,FALSE)</f>
        <v>44.6</v>
      </c>
      <c r="E12" s="24">
        <f>VLOOKUP(Table1[[#This Row],[Property Name]],Pivot!$G$4:$L$65,3,FALSE)</f>
        <v>41</v>
      </c>
      <c r="F12" s="24">
        <f>VLOOKUP(Table1[[#This Row],[Property Name]],Pivot!$G$4:$L$65,4,FALSE)</f>
        <v>39.9</v>
      </c>
      <c r="G12" s="24">
        <f>VLOOKUP(Table1[[#This Row],[Property Name]],Pivot!$G$4:$L$65,5,FALSE)</f>
        <v>39.799999999999997</v>
      </c>
      <c r="H12" s="25">
        <f t="shared" si="1"/>
        <v>-8.7804878048780524E-2</v>
      </c>
      <c r="I12" s="25">
        <f t="shared" si="1"/>
        <v>-2.7568922305764448E-2</v>
      </c>
      <c r="J12" s="25">
        <f t="shared" si="0"/>
        <v>-2.5125628140703878E-3</v>
      </c>
      <c r="K12" s="24">
        <v>97</v>
      </c>
      <c r="L12" s="29">
        <f>(Table1[[#This Row],[2018 EUI (09/30/2018]]-Table1[[#This Row],[Seattle EUI]])/Table1[[#This Row],[Seattle EUI]]</f>
        <v>-0.58969072164948455</v>
      </c>
      <c r="M12" s="24">
        <f>VLOOKUP(Table1[[#This Row],[Property Name]],'PM Data 2'!$B$1:$I$246,6,FALSE)</f>
        <v>70.599999999999994</v>
      </c>
      <c r="N12" s="37">
        <f>(Table1[[#This Row],[2018 EUI (09/30/2018]]-Table1[[#This Row],[National Median EUI]])/Table1[[#This Row],[National Median EUI]]</f>
        <v>-0.43626062322946174</v>
      </c>
    </row>
    <row r="13" spans="1:14" ht="15">
      <c r="A13" s="26" t="s">
        <v>26</v>
      </c>
      <c r="B13" s="27" t="s">
        <v>18</v>
      </c>
      <c r="C13" s="27">
        <v>6751</v>
      </c>
      <c r="D13" s="28">
        <f>VLOOKUP(Table1[[#This Row],[Property Name]],Pivot!$G$4:$L$65,2,FALSE)</f>
        <v>70.900000000000006</v>
      </c>
      <c r="E13" s="28">
        <f>VLOOKUP(Table1[[#This Row],[Property Name]],Pivot!$G$4:$L$65,3,FALSE)</f>
        <v>72</v>
      </c>
      <c r="F13" s="28">
        <f>VLOOKUP(Table1[[#This Row],[Property Name]],Pivot!$G$4:$L$65,4,FALSE)</f>
        <v>73.3</v>
      </c>
      <c r="G13" s="28">
        <f>VLOOKUP(Table1[[#This Row],[Property Name]],Pivot!$G$4:$L$65,5,FALSE)</f>
        <v>60.5</v>
      </c>
      <c r="H13" s="29">
        <f t="shared" si="1"/>
        <v>1.5277777777777699E-2</v>
      </c>
      <c r="I13" s="29">
        <f t="shared" si="1"/>
        <v>1.7735334242837617E-2</v>
      </c>
      <c r="J13" s="29">
        <f t="shared" si="0"/>
        <v>-0.21157024793388424</v>
      </c>
      <c r="K13" s="28">
        <v>97</v>
      </c>
      <c r="L13" s="29">
        <f>(Table1[[#This Row],[2018 EUI (09/30/2018]]-Table1[[#This Row],[Seattle EUI]])/Table1[[#This Row],[Seattle EUI]]</f>
        <v>-0.37628865979381443</v>
      </c>
      <c r="M13" s="24">
        <f>VLOOKUP(Table1[[#This Row],[Property Name]],'PM Data 2'!$B$1:$I$246,6,FALSE)</f>
        <v>73.2</v>
      </c>
      <c r="N13" s="37">
        <f>(Table1[[#This Row],[2018 EUI (09/30/2018]]-Table1[[#This Row],[National Median EUI]])/Table1[[#This Row],[National Median EUI]]</f>
        <v>-0.17349726775956287</v>
      </c>
    </row>
    <row r="14" spans="1:14" ht="15">
      <c r="A14" s="22" t="s">
        <v>28</v>
      </c>
      <c r="B14" s="23" t="s">
        <v>18</v>
      </c>
      <c r="C14" s="23">
        <v>5022</v>
      </c>
      <c r="D14" s="24">
        <f>VLOOKUP(Table1[[#This Row],[Property Name]],Pivot!$G$4:$L$65,2,FALSE)</f>
        <v>79.099999999999994</v>
      </c>
      <c r="E14" s="24">
        <f>VLOOKUP(Table1[[#This Row],[Property Name]],Pivot!$G$4:$L$65,3,FALSE)</f>
        <v>78.3</v>
      </c>
      <c r="F14" s="24">
        <f>VLOOKUP(Table1[[#This Row],[Property Name]],Pivot!$G$4:$L$65,4,FALSE)</f>
        <v>73.599999999999994</v>
      </c>
      <c r="G14" s="24">
        <f>VLOOKUP(Table1[[#This Row],[Property Name]],Pivot!$G$4:$L$65,5,FALSE)</f>
        <v>64</v>
      </c>
      <c r="H14" s="25">
        <f t="shared" si="1"/>
        <v>-1.0217113665389492E-2</v>
      </c>
      <c r="I14" s="25">
        <f t="shared" si="1"/>
        <v>-6.3858695652173961E-2</v>
      </c>
      <c r="J14" s="25">
        <f t="shared" si="0"/>
        <v>-0.14999999999999991</v>
      </c>
      <c r="K14" s="24">
        <v>97</v>
      </c>
      <c r="L14" s="29">
        <f>(Table1[[#This Row],[2018 EUI (09/30/2018]]-Table1[[#This Row],[Seattle EUI]])/Table1[[#This Row],[Seattle EUI]]</f>
        <v>-0.34020618556701032</v>
      </c>
      <c r="M14" s="24">
        <f>VLOOKUP(Table1[[#This Row],[Property Name]],'PM Data 2'!$B$1:$I$246,6,FALSE)</f>
        <v>74.599999999999994</v>
      </c>
      <c r="N14" s="37">
        <f>(Table1[[#This Row],[2018 EUI (09/30/2018]]-Table1[[#This Row],[National Median EUI]])/Table1[[#This Row],[National Median EUI]]</f>
        <v>-0.14209115281501333</v>
      </c>
    </row>
    <row r="15" spans="1:14" ht="15">
      <c r="A15" s="26" t="s">
        <v>30</v>
      </c>
      <c r="B15" s="27" t="s">
        <v>18</v>
      </c>
      <c r="C15" s="27">
        <v>6110</v>
      </c>
      <c r="D15" s="28">
        <f>VLOOKUP(Table1[[#This Row],[Property Name]],Pivot!$G$4:$L$65,2,FALSE)</f>
        <v>51</v>
      </c>
      <c r="E15" s="28">
        <f>VLOOKUP(Table1[[#This Row],[Property Name]],Pivot!$G$4:$L$65,3,FALSE)</f>
        <v>57.5</v>
      </c>
      <c r="F15" s="28">
        <f>VLOOKUP(Table1[[#This Row],[Property Name]],Pivot!$G$4:$L$65,4,FALSE)</f>
        <v>54.9</v>
      </c>
      <c r="G15" s="28">
        <f>VLOOKUP(Table1[[#This Row],[Property Name]],Pivot!$G$4:$L$65,5,FALSE)</f>
        <v>55.7</v>
      </c>
      <c r="H15" s="29">
        <f t="shared" si="1"/>
        <v>0.11304347826086956</v>
      </c>
      <c r="I15" s="29">
        <f t="shared" si="1"/>
        <v>-4.7358834244080175E-2</v>
      </c>
      <c r="J15" s="29">
        <f t="shared" si="0"/>
        <v>1.4362657091562014E-2</v>
      </c>
      <c r="K15" s="28">
        <v>97</v>
      </c>
      <c r="L15" s="29">
        <f>(Table1[[#This Row],[2018 EUI (09/30/2018]]-Table1[[#This Row],[Seattle EUI]])/Table1[[#This Row],[Seattle EUI]]</f>
        <v>-0.42577319587628865</v>
      </c>
      <c r="M15" s="24">
        <f>VLOOKUP(Table1[[#This Row],[Property Name]],'PM Data 2'!$B$1:$I$246,6,FALSE)</f>
        <v>71.8</v>
      </c>
      <c r="N15" s="37">
        <f>(Table1[[#This Row],[2018 EUI (09/30/2018]]-Table1[[#This Row],[National Median EUI]])/Table1[[#This Row],[National Median EUI]]</f>
        <v>-0.224233983286908</v>
      </c>
    </row>
    <row r="16" spans="1:14" ht="15">
      <c r="A16" s="22" t="s">
        <v>32</v>
      </c>
      <c r="B16" s="23" t="s">
        <v>18</v>
      </c>
      <c r="C16" s="23">
        <v>5630</v>
      </c>
      <c r="D16" s="24">
        <f>VLOOKUP(Table1[[#This Row],[Property Name]],Pivot!$G$4:$L$65,2,FALSE)</f>
        <v>82.2</v>
      </c>
      <c r="E16" s="24">
        <f>VLOOKUP(Table1[[#This Row],[Property Name]],Pivot!$G$4:$L$65,3,FALSE)</f>
        <v>79.599999999999994</v>
      </c>
      <c r="F16" s="24">
        <f>VLOOKUP(Table1[[#This Row],[Property Name]],Pivot!$G$4:$L$65,4,FALSE)</f>
        <v>83.7</v>
      </c>
      <c r="G16" s="24">
        <f>VLOOKUP(Table1[[#This Row],[Property Name]],Pivot!$G$4:$L$65,5,FALSE)</f>
        <v>80</v>
      </c>
      <c r="H16" s="25">
        <f t="shared" si="1"/>
        <v>-3.266331658291468E-2</v>
      </c>
      <c r="I16" s="25">
        <f t="shared" si="1"/>
        <v>4.8984468339307148E-2</v>
      </c>
      <c r="J16" s="25">
        <f t="shared" si="0"/>
        <v>-4.6250000000000034E-2</v>
      </c>
      <c r="K16" s="24">
        <v>97</v>
      </c>
      <c r="L16" s="29">
        <f>(Table1[[#This Row],[2018 EUI (09/30/2018]]-Table1[[#This Row],[Seattle EUI]])/Table1[[#This Row],[Seattle EUI]]</f>
        <v>-0.17525773195876287</v>
      </c>
      <c r="M16" s="24">
        <f>VLOOKUP(Table1[[#This Row],[Property Name]],'PM Data 2'!$B$1:$I$246,6,FALSE)</f>
        <v>74.7</v>
      </c>
      <c r="N16" s="37">
        <f>(Table1[[#This Row],[2018 EUI (09/30/2018]]-Table1[[#This Row],[National Median EUI]])/Table1[[#This Row],[National Median EUI]]</f>
        <v>7.0950468540829939E-2</v>
      </c>
    </row>
    <row r="17" spans="1:14" ht="15">
      <c r="A17" s="26" t="s">
        <v>34</v>
      </c>
      <c r="B17" s="27" t="s">
        <v>18</v>
      </c>
      <c r="C17" s="27">
        <v>9132</v>
      </c>
      <c r="D17" s="28">
        <f>VLOOKUP(Table1[[#This Row],[Property Name]],Pivot!$G$4:$L$65,2,FALSE)</f>
        <v>70.599999999999994</v>
      </c>
      <c r="E17" s="28">
        <f>VLOOKUP(Table1[[#This Row],[Property Name]],Pivot!$G$4:$L$65,3,FALSE)</f>
        <v>59.9</v>
      </c>
      <c r="F17" s="28">
        <f>VLOOKUP(Table1[[#This Row],[Property Name]],Pivot!$G$4:$L$65,4,FALSE)</f>
        <v>56.6</v>
      </c>
      <c r="G17" s="28">
        <f>VLOOKUP(Table1[[#This Row],[Property Name]],Pivot!$G$4:$L$65,5,FALSE)</f>
        <v>51</v>
      </c>
      <c r="H17" s="29">
        <f t="shared" si="1"/>
        <v>-0.17863105175292146</v>
      </c>
      <c r="I17" s="29">
        <f t="shared" si="1"/>
        <v>-5.8303886925795002E-2</v>
      </c>
      <c r="J17" s="29">
        <f t="shared" si="0"/>
        <v>-0.10980392156862748</v>
      </c>
      <c r="K17" s="28">
        <v>97</v>
      </c>
      <c r="L17" s="29">
        <f>(Table1[[#This Row],[2018 EUI (09/30/2018]]-Table1[[#This Row],[Seattle EUI]])/Table1[[#This Row],[Seattle EUI]]</f>
        <v>-0.47422680412371132</v>
      </c>
      <c r="M17" s="24">
        <f>VLOOKUP(Table1[[#This Row],[Property Name]],'PM Data 2'!$B$1:$I$246,6,FALSE)</f>
        <v>73.3</v>
      </c>
      <c r="N17" s="37">
        <f>(Table1[[#This Row],[2018 EUI (09/30/2018]]-Table1[[#This Row],[National Median EUI]])/Table1[[#This Row],[National Median EUI]]</f>
        <v>-0.30422919508867663</v>
      </c>
    </row>
    <row r="18" spans="1:14" ht="15">
      <c r="A18" s="22" t="s">
        <v>36</v>
      </c>
      <c r="B18" s="23" t="s">
        <v>18</v>
      </c>
      <c r="C18" s="23">
        <v>7838</v>
      </c>
      <c r="D18" s="24">
        <f>VLOOKUP(Table1[[#This Row],[Property Name]],Pivot!$G$4:$L$65,2,FALSE)</f>
        <v>69.599999999999994</v>
      </c>
      <c r="E18" s="24">
        <f>VLOOKUP(Table1[[#This Row],[Property Name]],Pivot!$G$4:$L$65,3,FALSE)</f>
        <v>59.4</v>
      </c>
      <c r="F18" s="24">
        <f>VLOOKUP(Table1[[#This Row],[Property Name]],Pivot!$G$4:$L$65,4,FALSE)</f>
        <v>49.3</v>
      </c>
      <c r="G18" s="24">
        <f>VLOOKUP(Table1[[#This Row],[Property Name]],Pivot!$G$4:$L$65,5,FALSE)</f>
        <v>40.799999999999997</v>
      </c>
      <c r="H18" s="25">
        <f t="shared" si="1"/>
        <v>-0.17171717171717166</v>
      </c>
      <c r="I18" s="25">
        <f t="shared" si="1"/>
        <v>-0.20486815415821505</v>
      </c>
      <c r="J18" s="25">
        <f t="shared" si="0"/>
        <v>-0.20833333333333334</v>
      </c>
      <c r="K18" s="24">
        <v>97</v>
      </c>
      <c r="L18" s="29">
        <f>(Table1[[#This Row],[2018 EUI (09/30/2018]]-Table1[[#This Row],[Seattle EUI]])/Table1[[#This Row],[Seattle EUI]]</f>
        <v>-0.57938144329896912</v>
      </c>
      <c r="M18" s="24">
        <f>VLOOKUP(Table1[[#This Row],[Property Name]],'PM Data 2'!$B$1:$I$246,6,FALSE)</f>
        <v>59.2</v>
      </c>
      <c r="N18" s="37">
        <f>(Table1[[#This Row],[2018 EUI (09/30/2018]]-Table1[[#This Row],[National Median EUI]])/Table1[[#This Row],[National Median EUI]]</f>
        <v>-0.31081081081081091</v>
      </c>
    </row>
    <row r="19" spans="1:14" ht="15">
      <c r="A19" s="26" t="s">
        <v>49</v>
      </c>
      <c r="B19" s="27" t="s">
        <v>47</v>
      </c>
      <c r="C19" s="27">
        <v>22805</v>
      </c>
      <c r="D19" s="12">
        <v>56.2</v>
      </c>
      <c r="E19" s="12">
        <v>62.7</v>
      </c>
      <c r="F19" s="12">
        <v>71.599999999999994</v>
      </c>
      <c r="G19" s="12">
        <v>62.1</v>
      </c>
      <c r="H19" s="29">
        <f t="shared" si="1"/>
        <v>0.1036682615629984</v>
      </c>
      <c r="I19" s="29">
        <f t="shared" si="1"/>
        <v>0.12430167597765353</v>
      </c>
      <c r="J19" s="29">
        <f t="shared" si="0"/>
        <v>-0.15297906602254416</v>
      </c>
      <c r="K19" s="28">
        <v>70</v>
      </c>
      <c r="L19" s="29">
        <f>(Table1[[#This Row],[2018 EUI (09/30/2018]]-Table1[[#This Row],[Seattle EUI]])/Table1[[#This Row],[Seattle EUI]]</f>
        <v>-0.11285714285714284</v>
      </c>
      <c r="M19" s="24">
        <v>39.5</v>
      </c>
      <c r="N19" s="37">
        <f>(Table1[[#This Row],[2018 EUI (09/30/2018]]-Table1[[#This Row],[National Median EUI]])/Table1[[#This Row],[National Median EUI]]</f>
        <v>0.57215189873417727</v>
      </c>
    </row>
    <row r="20" spans="1:14" ht="15">
      <c r="A20" s="22" t="s">
        <v>51</v>
      </c>
      <c r="B20" s="23" t="s">
        <v>52</v>
      </c>
      <c r="C20" s="23">
        <v>9430</v>
      </c>
      <c r="D20" s="24">
        <f>VLOOKUP(Table1[[#This Row],[Property Name]],Pivot!$G$4:$L$65,2,FALSE)</f>
        <v>56.6</v>
      </c>
      <c r="E20" s="24">
        <f>VLOOKUP(Table1[[#This Row],[Property Name]],Pivot!$G$4:$L$65,3,FALSE)</f>
        <v>55.5</v>
      </c>
      <c r="F20" s="24">
        <f>VLOOKUP(Table1[[#This Row],[Property Name]],Pivot!$G$4:$L$65,4,FALSE)</f>
        <v>48.8</v>
      </c>
      <c r="G20" s="24">
        <f>VLOOKUP(Table1[[#This Row],[Property Name]],Pivot!$G$4:$L$65,5,FALSE)</f>
        <v>27.6</v>
      </c>
      <c r="H20" s="25">
        <f t="shared" si="1"/>
        <v>-1.9819819819819846E-2</v>
      </c>
      <c r="I20" s="25">
        <f t="shared" si="1"/>
        <v>-0.13729508196721318</v>
      </c>
      <c r="J20" s="25">
        <f t="shared" si="0"/>
        <v>-0.76811594202898537</v>
      </c>
      <c r="K20" s="24">
        <v>61</v>
      </c>
      <c r="L20" s="29">
        <f>(Table1[[#This Row],[2018 EUI (09/30/2018]]-Table1[[#This Row],[Seattle EUI]])/Table1[[#This Row],[Seattle EUI]]</f>
        <v>-0.54754098360655734</v>
      </c>
      <c r="M20" s="24">
        <f>VLOOKUP(Table1[[#This Row],[Property Name]],'PM Data 2'!$B$1:$I$246,6,FALSE)</f>
        <v>41</v>
      </c>
      <c r="N20" s="37">
        <f>(Table1[[#This Row],[2018 EUI (09/30/2018]]-Table1[[#This Row],[National Median EUI]])/Table1[[#This Row],[National Median EUI]]</f>
        <v>-0.32682926829268288</v>
      </c>
    </row>
    <row r="21" spans="1:14" ht="15">
      <c r="A21" s="26" t="s">
        <v>44</v>
      </c>
      <c r="B21" s="27" t="s">
        <v>15</v>
      </c>
      <c r="C21" s="27">
        <v>5130</v>
      </c>
      <c r="D21" s="28">
        <f>VLOOKUP(Table1[[#This Row],[Property Name]],Pivot!$G$4:$L$65,2,FALSE)</f>
        <v>102.9</v>
      </c>
      <c r="E21" s="28">
        <f>VLOOKUP(Table1[[#This Row],[Property Name]],Pivot!$G$4:$L$65,3,FALSE)</f>
        <v>110.6</v>
      </c>
      <c r="F21" s="28">
        <f>VLOOKUP(Table1[[#This Row],[Property Name]],Pivot!$G$4:$L$65,4,FALSE)</f>
        <v>105.7</v>
      </c>
      <c r="G21" s="24">
        <f>VLOOKUP(Table1[[#This Row],[Property Name]],Pivot!$G$4:$L$65,5,FALSE)</f>
        <v>99.8</v>
      </c>
      <c r="H21" s="29">
        <f t="shared" si="1"/>
        <v>6.9620253164556861E-2</v>
      </c>
      <c r="I21" s="29">
        <f t="shared" si="1"/>
        <v>-4.6357615894039653E-2</v>
      </c>
      <c r="J21" s="25">
        <f t="shared" si="0"/>
        <v>-5.9118236472945951E-2</v>
      </c>
      <c r="K21" s="28">
        <v>70</v>
      </c>
      <c r="L21" s="29">
        <f>(Table1[[#This Row],[2018 EUI (09/30/2018]]-Table1[[#This Row],[Seattle EUI]])/Table1[[#This Row],[Seattle EUI]]</f>
        <v>0.42571428571428566</v>
      </c>
      <c r="M21" s="24">
        <v>59.6</v>
      </c>
      <c r="N21" s="37">
        <f>(Table1[[#This Row],[2018 EUI (09/30/2018]]-Table1[[#This Row],[National Median EUI]])/Table1[[#This Row],[National Median EUI]]</f>
        <v>0.67449664429530187</v>
      </c>
    </row>
    <row r="22" spans="1:14" ht="15">
      <c r="A22" s="22" t="s">
        <v>126</v>
      </c>
      <c r="B22" s="23" t="s">
        <v>10</v>
      </c>
      <c r="C22" s="23">
        <v>41191</v>
      </c>
      <c r="D22" s="24">
        <f>VLOOKUP(Table1[[#This Row],[Property Name]],Pivot!$G$4:$L$65,2,FALSE)</f>
        <v>64.8</v>
      </c>
      <c r="E22" s="24">
        <f>VLOOKUP(Table1[[#This Row],[Property Name]],Pivot!$G$4:$L$65,3,FALSE)</f>
        <v>58.1</v>
      </c>
      <c r="F22" s="24">
        <f>VLOOKUP(Table1[[#This Row],[Property Name]],Pivot!$G$4:$L$65,4,FALSE)</f>
        <v>56.8</v>
      </c>
      <c r="G22" s="24">
        <f>VLOOKUP(Table1[[#This Row],[Property Name]],Pivot!$G$4:$L$65,5,FALSE)</f>
        <v>41.8</v>
      </c>
      <c r="H22" s="25">
        <f t="shared" si="1"/>
        <v>-0.11531841652323573</v>
      </c>
      <c r="I22" s="25">
        <f t="shared" si="1"/>
        <v>-2.2887323943662049E-2</v>
      </c>
      <c r="J22" s="25">
        <f t="shared" si="0"/>
        <v>-0.35885167464114837</v>
      </c>
      <c r="K22" s="24" t="s">
        <v>171</v>
      </c>
      <c r="L22" s="39" t="s">
        <v>171</v>
      </c>
      <c r="M22" s="24">
        <f>VLOOKUP(Table1[[#This Row],[Property Name]],'PM Data 2'!$B$1:$I$246,6,FALSE)</f>
        <v>47.1</v>
      </c>
      <c r="N22" s="37">
        <f>(Table1[[#This Row],[2018 EUI (09/30/2018]]-Table1[[#This Row],[National Median EUI]])/Table1[[#This Row],[National Median EUI]]</f>
        <v>-0.11252653927813172</v>
      </c>
    </row>
    <row r="23" spans="1:14" ht="15">
      <c r="A23" s="26" t="s">
        <v>14</v>
      </c>
      <c r="B23" s="27" t="s">
        <v>15</v>
      </c>
      <c r="C23" s="27">
        <v>11554</v>
      </c>
      <c r="D23" s="28">
        <f>VLOOKUP(Table1[[#This Row],[Property Name]],Pivot!$G$4:$L$65,2,FALSE)</f>
        <v>73.099999999999994</v>
      </c>
      <c r="E23" s="28">
        <f>VLOOKUP(Table1[[#This Row],[Property Name]],Pivot!$G$4:$L$65,3,FALSE)</f>
        <v>71.7</v>
      </c>
      <c r="F23" s="28">
        <f>VLOOKUP(Table1[[#This Row],[Property Name]],Pivot!$G$4:$L$65,4,FALSE)</f>
        <v>63.7</v>
      </c>
      <c r="G23" s="28">
        <f>VLOOKUP(Table1[[#This Row],[Property Name]],Pivot!$G$4:$L$65,5,FALSE)</f>
        <v>60</v>
      </c>
      <c r="H23" s="29">
        <f t="shared" si="1"/>
        <v>-1.9525801952580076E-2</v>
      </c>
      <c r="I23" s="29">
        <f t="shared" si="1"/>
        <v>-0.12558869701726844</v>
      </c>
      <c r="J23" s="29">
        <f t="shared" si="0"/>
        <v>-6.1666666666666717E-2</v>
      </c>
      <c r="K23" s="28">
        <v>70</v>
      </c>
      <c r="L23" s="29">
        <f>(Table1[[#This Row],[2018 EUI (09/30/2018]]-Table1[[#This Row],[Seattle EUI]])/Table1[[#This Row],[Seattle EUI]]</f>
        <v>-0.14285714285714285</v>
      </c>
      <c r="M23" s="24">
        <f>VLOOKUP(Table1[[#This Row],[Property Name]],'PM Data 2'!$B$1:$I$246,6,FALSE)</f>
        <v>70.5</v>
      </c>
      <c r="N23" s="37">
        <f>(Table1[[#This Row],[2018 EUI (09/30/2018]]-Table1[[#This Row],[National Median EUI]])/Table1[[#This Row],[National Median EUI]]</f>
        <v>-0.14893617021276595</v>
      </c>
    </row>
    <row r="24" spans="1:14" ht="15">
      <c r="A24" s="22" t="s">
        <v>61</v>
      </c>
      <c r="B24" s="23" t="s">
        <v>47</v>
      </c>
      <c r="C24" s="23">
        <v>17820</v>
      </c>
      <c r="D24" s="24">
        <f>VLOOKUP(Table1[[#This Row],[Property Name]],Pivot!$G$4:$L$65,2,FALSE)</f>
        <v>67.2</v>
      </c>
      <c r="E24" s="24">
        <f>VLOOKUP(Table1[[#This Row],[Property Name]],Pivot!$G$4:$L$65,3,FALSE)</f>
        <v>90</v>
      </c>
      <c r="F24" s="24">
        <f>VLOOKUP(Table1[[#This Row],[Property Name]],Pivot!$G$4:$L$65,4,FALSE)</f>
        <v>92.5</v>
      </c>
      <c r="G24" s="24">
        <f>VLOOKUP(Table1[[#This Row],[Property Name]],Pivot!$G$4:$L$65,5,FALSE)</f>
        <v>86.9</v>
      </c>
      <c r="H24" s="25">
        <f t="shared" si="1"/>
        <v>0.2533333333333333</v>
      </c>
      <c r="I24" s="25">
        <f t="shared" si="1"/>
        <v>2.7027027027027029E-2</v>
      </c>
      <c r="J24" s="25">
        <f t="shared" si="0"/>
        <v>-6.4441887226697289E-2</v>
      </c>
      <c r="K24" s="24">
        <v>70</v>
      </c>
      <c r="L24" s="29">
        <f>(Table1[[#This Row],[2018 EUI (09/30/2018]]-Table1[[#This Row],[Seattle EUI]])/Table1[[#This Row],[Seattle EUI]]</f>
        <v>0.24142857142857152</v>
      </c>
      <c r="M24" s="24">
        <f>VLOOKUP(Table1[[#This Row],[Property Name]],'PM Data 2'!$B$1:$I$246,6,FALSE)</f>
        <v>39</v>
      </c>
      <c r="N24" s="37">
        <f>(Table1[[#This Row],[2018 EUI (09/30/2018]]-Table1[[#This Row],[National Median EUI]])/Table1[[#This Row],[National Median EUI]]</f>
        <v>1.2282051282051283</v>
      </c>
    </row>
    <row r="25" spans="1:14" ht="15">
      <c r="A25" s="26" t="s">
        <v>140</v>
      </c>
      <c r="B25" s="27" t="s">
        <v>87</v>
      </c>
      <c r="C25" s="27">
        <v>16000</v>
      </c>
      <c r="D25" s="28">
        <f>VLOOKUP(Table1[[#This Row],[Property Name]],Pivot!$G$4:$L$65,2,FALSE)</f>
        <v>15</v>
      </c>
      <c r="E25" s="28">
        <f>VLOOKUP(Table1[[#This Row],[Property Name]],Pivot!$G$4:$L$65,3,FALSE)</f>
        <v>17.399999999999999</v>
      </c>
      <c r="F25" s="28">
        <f>VLOOKUP(Table1[[#This Row],[Property Name]],Pivot!$G$4:$L$65,4,FALSE)</f>
        <v>15.3</v>
      </c>
      <c r="G25" s="28">
        <f>VLOOKUP(Table1[[#This Row],[Property Name]],Pivot!$G$4:$L$65,5,FALSE)</f>
        <v>4.8</v>
      </c>
      <c r="H25" s="29">
        <f t="shared" si="1"/>
        <v>0.13793103448275856</v>
      </c>
      <c r="I25" s="29">
        <f t="shared" si="1"/>
        <v>-0.13725490196078416</v>
      </c>
      <c r="J25" s="29">
        <f t="shared" si="0"/>
        <v>-2.1875</v>
      </c>
      <c r="K25" s="28" t="s">
        <v>171</v>
      </c>
      <c r="L25" s="39" t="s">
        <v>171</v>
      </c>
      <c r="M25" s="24">
        <f>VLOOKUP(Table1[[#This Row],[Property Name]],'PM Data 2'!$B$1:$I$246,6,FALSE)</f>
        <v>32</v>
      </c>
      <c r="N25" s="37">
        <f>(Table1[[#This Row],[2018 EUI (09/30/2018]]-Table1[[#This Row],[National Median EUI]])/Table1[[#This Row],[National Median EUI]]</f>
        <v>-0.85</v>
      </c>
    </row>
    <row r="26" spans="1:14" ht="15">
      <c r="A26" s="22" t="s">
        <v>17</v>
      </c>
      <c r="B26" s="23" t="s">
        <v>18</v>
      </c>
      <c r="C26" s="23">
        <v>7022</v>
      </c>
      <c r="D26" s="24">
        <f>VLOOKUP(Table1[[#This Row],[Property Name]],Pivot!$G$4:$L$65,2,FALSE)</f>
        <v>80.7</v>
      </c>
      <c r="E26" s="24">
        <f>VLOOKUP(Table1[[#This Row],[Property Name]],Pivot!$G$4:$L$65,3,FALSE)</f>
        <v>67.7</v>
      </c>
      <c r="F26" s="24">
        <f>VLOOKUP(Table1[[#This Row],[Property Name]],Pivot!$G$4:$L$65,4,FALSE)</f>
        <v>54.6</v>
      </c>
      <c r="G26" s="24">
        <f>VLOOKUP(Table1[[#This Row],[Property Name]],Pivot!$G$4:$L$65,5,FALSE)</f>
        <v>99.8</v>
      </c>
      <c r="H26" s="25">
        <f t="shared" si="1"/>
        <v>-0.19202363367799113</v>
      </c>
      <c r="I26" s="25">
        <f t="shared" si="1"/>
        <v>-0.23992673992673993</v>
      </c>
      <c r="J26" s="25">
        <f t="shared" si="0"/>
        <v>0.45290581162324645</v>
      </c>
      <c r="K26" s="24">
        <v>63</v>
      </c>
      <c r="L26" s="29">
        <f>(Table1[[#This Row],[2018 EUI (09/30/2018]]-Table1[[#This Row],[Seattle EUI]])/Table1[[#This Row],[Seattle EUI]]</f>
        <v>0.58412698412698405</v>
      </c>
      <c r="M26" s="24">
        <f>VLOOKUP(Table1[[#This Row],[Property Name]],'PM Data 2'!$B$1:$I$246,6,FALSE)</f>
        <v>39.299999999999997</v>
      </c>
      <c r="N26" s="37">
        <f>(Table1[[#This Row],[2018 EUI (09/30/2018]]-Table1[[#This Row],[National Median EUI]])/Table1[[#This Row],[National Median EUI]]</f>
        <v>1.5394402035623411</v>
      </c>
    </row>
    <row r="27" spans="1:14" ht="15">
      <c r="A27" s="26" t="s">
        <v>67</v>
      </c>
      <c r="B27" s="27" t="s">
        <v>57</v>
      </c>
      <c r="C27" s="27">
        <v>27687</v>
      </c>
      <c r="D27" s="28">
        <f>VLOOKUP(Table1[[#This Row],[Property Name]],Pivot!$G$4:$L$65,2,FALSE)</f>
        <v>86.9</v>
      </c>
      <c r="E27" s="28">
        <f>VLOOKUP(Table1[[#This Row],[Property Name]],Pivot!$G$4:$L$65,3,FALSE)</f>
        <v>85.5</v>
      </c>
      <c r="F27" s="28">
        <f>VLOOKUP(Table1[[#This Row],[Property Name]],Pivot!$G$4:$L$65,4,FALSE)</f>
        <v>79.599999999999994</v>
      </c>
      <c r="G27" s="28">
        <f>VLOOKUP(Table1[[#This Row],[Property Name]],Pivot!$G$4:$L$65,5,FALSE)</f>
        <v>85.8</v>
      </c>
      <c r="H27" s="29">
        <f t="shared" si="1"/>
        <v>-1.637426900584802E-2</v>
      </c>
      <c r="I27" s="29">
        <f t="shared" si="1"/>
        <v>-7.4120603015075448E-2</v>
      </c>
      <c r="J27" s="29">
        <f t="shared" si="0"/>
        <v>7.2261072261072298E-2</v>
      </c>
      <c r="K27" s="28">
        <v>70</v>
      </c>
      <c r="L27" s="29">
        <f>(Table1[[#This Row],[2018 EUI (09/30/2018]]-Table1[[#This Row],[Seattle EUI]])/Table1[[#This Row],[Seattle EUI]]</f>
        <v>0.22571428571428567</v>
      </c>
      <c r="M27" s="24">
        <f>VLOOKUP(Table1[[#This Row],[Property Name]],'PM Data 2'!$B$1:$I$246,6,FALSE)</f>
        <v>48.6</v>
      </c>
      <c r="N27" s="37">
        <f>(Table1[[#This Row],[2018 EUI (09/30/2018]]-Table1[[#This Row],[National Median EUI]])/Table1[[#This Row],[National Median EUI]]</f>
        <v>0.76543209876543195</v>
      </c>
    </row>
    <row r="28" spans="1:14" ht="15">
      <c r="A28" s="41" t="s">
        <v>46</v>
      </c>
      <c r="B28" s="42" t="s">
        <v>47</v>
      </c>
      <c r="C28" s="42">
        <v>34917</v>
      </c>
      <c r="D28" s="24">
        <f>VLOOKUP(Table1[[#This Row],[Property Name]],Pivot!$G$4:$L$65,2,FALSE)</f>
        <v>51.4</v>
      </c>
      <c r="E28" s="24">
        <f>VLOOKUP(Table1[[#This Row],[Property Name]],Pivot!$G$4:$L$65,3,FALSE)</f>
        <v>55.6</v>
      </c>
      <c r="F28" s="24">
        <f>VLOOKUP(Table1[[#This Row],[Property Name]],Pivot!$G$4:$L$65,4,FALSE)</f>
        <v>57.1</v>
      </c>
      <c r="G28" s="24">
        <f>VLOOKUP(Table1[[#This Row],[Property Name]],Pivot!$G$4:$L$65,5,FALSE)</f>
        <v>57.9</v>
      </c>
      <c r="H28" s="44">
        <f t="shared" si="1"/>
        <v>7.5539568345323785E-2</v>
      </c>
      <c r="I28" s="44">
        <f t="shared" si="1"/>
        <v>2.6269702276707531E-2</v>
      </c>
      <c r="J28" s="44">
        <f t="shared" si="0"/>
        <v>1.381692573402413E-2</v>
      </c>
      <c r="K28" s="43">
        <v>70</v>
      </c>
      <c r="L28" s="29">
        <f>(Table1[[#This Row],[2018 EUI (09/30/2018]]-Table1[[#This Row],[Seattle EUI]])/Table1[[#This Row],[Seattle EUI]]</f>
        <v>-0.17285714285714288</v>
      </c>
      <c r="M28" s="24">
        <f>VLOOKUP(Table1[[#This Row],[Property Name]],'PM Data 2'!$B$1:$I$246,6,FALSE)</f>
        <v>59.3</v>
      </c>
      <c r="N28" s="37">
        <f>(Table1[[#This Row],[2018 EUI (09/30/2018]]-Table1[[#This Row],[National Median EUI]])/Table1[[#This Row],[National Median EUI]]</f>
        <v>-2.3608768971332187E-2</v>
      </c>
    </row>
    <row r="30" spans="1:14">
      <c r="A30" s="30" t="s">
        <v>193</v>
      </c>
    </row>
    <row r="31" spans="1:14">
      <c r="A31" s="30" t="s">
        <v>178</v>
      </c>
    </row>
    <row r="32" spans="1:14">
      <c r="A32" s="36" t="s">
        <v>179</v>
      </c>
    </row>
  </sheetData>
  <pageMargins left="0.7" right="0.7" top="0.75" bottom="0.75" header="0.3" footer="0.3"/>
  <pageSetup orientation="portrait"/>
  <ignoredErrors>
    <ignoredError sqref="H6 H4 G2:I2 H9 D19:G19 D8:D9 D6 D4 D2:E2 E8:F8 E9 M19 M21 L2:L8 L9:L20 L22:L28 M8" calculatedColumn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 and Metrics</vt:lpstr>
      <vt:lpstr>PM Data 2</vt:lpstr>
      <vt:lpstr>Pivot</vt:lpstr>
      <vt:lpstr>Final</vt:lpstr>
      <vt:lpstr>WN Final 2</vt:lpstr>
      <vt:lpstr>Shorter Version</vt:lpstr>
      <vt:lpstr>Wesbite Update Q3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Newman</cp:lastModifiedBy>
  <dcterms:created xsi:type="dcterms:W3CDTF">2017-09-14T15:38:52Z</dcterms:created>
  <dcterms:modified xsi:type="dcterms:W3CDTF">2018-12-18T21:49:22Z</dcterms:modified>
</cp:coreProperties>
</file>