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Rebecca\NEEC Dropbox\Share\Rebecca\CBPS\Lighting Workbook\"/>
    </mc:Choice>
  </mc:AlternateContent>
  <xr:revisionPtr revIDLastSave="0" documentId="8_{4A88C6E1-AF8B-4D11-B226-7074EA52E5A5}" xr6:coauthVersionLast="47" xr6:coauthVersionMax="47" xr10:uidLastSave="{00000000-0000-0000-0000-000000000000}"/>
  <bookViews>
    <workbookView xWindow="-120" yWindow="-120" windowWidth="29040" windowHeight="15840" tabRatio="614" xr2:uid="{00000000-000D-0000-FFFF-FFFF00000000}"/>
  </bookViews>
  <sheets>
    <sheet name="Instructions" sheetId="7" r:id="rId1"/>
    <sheet name="Building Details" sheetId="20" r:id="rId2"/>
    <sheet name="Lighting Fixture Schedule" sheetId="21" r:id="rId3"/>
    <sheet name="Lighting Surveys by Space" sheetId="17" r:id="rId4"/>
    <sheet name="Reference Tables" sheetId="19" r:id="rId5"/>
    <sheet name="Activity, Targets &amp; Definitions" sheetId="16" r:id="rId6"/>
    <sheet name="Lighting Satisfaction Survey" sheetId="22" r:id="rId7"/>
    <sheet name="_56F9DC9755BA473782653E2940F9" sheetId="12" state="veryHidden" r:id="rId8"/>
  </sheets>
  <definedNames>
    <definedName name="AnnualSavingsCost">'Lighting Surveys by Space'!$M$9</definedName>
    <definedName name="AnnualSavingsKWH">'Lighting Surveys by Space'!$M$8</definedName>
    <definedName name="BuildingSpaces">IF(COUNTA(BuildingDetails[Use Type])=0,NoSpaceOptions,OFFSET(BuildingDetails[Use Type],0,0,COUNTA(BuildingDetails[Use Type]),1))</definedName>
    <definedName name="BuildingUseTypes">GeneralUseTypes[Building Area Type]</definedName>
    <definedName name="CostPerKWH">'Lighting Surveys by Space'!$B$10</definedName>
    <definedName name="FixtureOptionsExisting">IF(COUNTA(FixtureDetails[ID])=0,NoFixtureOptions,OFFSET(FixtureDetails[ID],0,0,COUNTA(FixtureDetails[ID]),1))</definedName>
    <definedName name="FixtureOptionsRetrofit">IF(COUNTA(ProposedFixtures[ID])=0,NoFixtureOptions,OFFSET(ProposedFixtures[ID],0,0,COUNTA(ProposedFixtures[ID]),1))</definedName>
    <definedName name="kBtuPerkWh">3.413</definedName>
    <definedName name="LookupLPD">'Reference Tables'!$A$35:$B$67</definedName>
    <definedName name="NetCost">'Lighting Surveys by Space'!$R$8</definedName>
    <definedName name="NoFixtureOptions">'Reference Tables'!$B$72</definedName>
    <definedName name="NoSpaceOptions">'Reference Tables'!$B$71</definedName>
    <definedName name="ProjectCost">'Lighting Surveys by Space'!$O$8</definedName>
    <definedName name="UtilityIncentive">'Lighting Surveys by Space'!$O$9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1" l="1"/>
  <c r="F12" i="21"/>
  <c r="F13" i="21"/>
  <c r="N13" i="17"/>
  <c r="N14" i="17"/>
  <c r="N15" i="17"/>
  <c r="N16" i="17"/>
  <c r="N17" i="17"/>
  <c r="N18" i="17"/>
  <c r="N19" i="17"/>
  <c r="N20" i="17"/>
  <c r="N21" i="17"/>
  <c r="N22" i="17"/>
  <c r="N23" i="17"/>
  <c r="N24" i="17"/>
  <c r="H13" i="17"/>
  <c r="H14" i="17"/>
  <c r="H15" i="17"/>
  <c r="H16" i="17"/>
  <c r="H17" i="17"/>
  <c r="H18" i="17"/>
  <c r="H19" i="17"/>
  <c r="H20" i="17"/>
  <c r="H21" i="17"/>
  <c r="H22" i="17"/>
  <c r="H23" i="17"/>
  <c r="H24" i="17"/>
  <c r="M13" i="21"/>
  <c r="M14" i="21"/>
  <c r="M15" i="21"/>
  <c r="N13" i="21"/>
  <c r="N14" i="21"/>
  <c r="N15" i="21"/>
  <c r="R19" i="17" l="1"/>
  <c r="O19" i="17"/>
  <c r="O14" i="17"/>
  <c r="O15" i="17"/>
  <c r="O16" i="17"/>
  <c r="O17" i="17"/>
  <c r="O18" i="17"/>
  <c r="O20" i="17"/>
  <c r="O21" i="17"/>
  <c r="O22" i="17"/>
  <c r="O23" i="17"/>
  <c r="O24" i="17"/>
  <c r="R8" i="17"/>
  <c r="N16" i="21"/>
  <c r="N17" i="21"/>
  <c r="N18" i="21"/>
  <c r="M11" i="21"/>
  <c r="M12" i="21"/>
  <c r="M16" i="21"/>
  <c r="M17" i="21"/>
  <c r="M18" i="21"/>
  <c r="R20" i="17"/>
  <c r="R21" i="17"/>
  <c r="R22" i="17"/>
  <c r="R23" i="17"/>
  <c r="R24" i="17"/>
  <c r="G12" i="21"/>
  <c r="F18" i="21"/>
  <c r="G18" i="21"/>
  <c r="I13" i="17"/>
  <c r="J13" i="17" s="1"/>
  <c r="K13" i="17" s="1"/>
  <c r="I14" i="17"/>
  <c r="J14" i="17" s="1"/>
  <c r="K14" i="17" s="1"/>
  <c r="I15" i="17"/>
  <c r="J15" i="17" s="1"/>
  <c r="K15" i="17" s="1"/>
  <c r="I16" i="17"/>
  <c r="J16" i="17" s="1"/>
  <c r="K16" i="17" s="1"/>
  <c r="I17" i="17"/>
  <c r="J17" i="17" s="1"/>
  <c r="K17" i="17" s="1"/>
  <c r="I18" i="17"/>
  <c r="J18" i="17" s="1"/>
  <c r="K18" i="17" s="1"/>
  <c r="I19" i="17"/>
  <c r="J19" i="17" s="1"/>
  <c r="K19" i="17" s="1"/>
  <c r="I21" i="17"/>
  <c r="J21" i="17" s="1"/>
  <c r="K21" i="17" s="1"/>
  <c r="I22" i="17"/>
  <c r="J22" i="17" s="1"/>
  <c r="K22" i="17" s="1"/>
  <c r="I23" i="17"/>
  <c r="J23" i="17" s="1"/>
  <c r="K23" i="17" s="1"/>
  <c r="I24" i="17"/>
  <c r="J24" i="17" s="1"/>
  <c r="K24" i="17" s="1"/>
  <c r="F14" i="21"/>
  <c r="E16" i="20"/>
  <c r="G16" i="20"/>
  <c r="H16" i="20"/>
  <c r="I16" i="20"/>
  <c r="I18" i="20"/>
  <c r="H18" i="20"/>
  <c r="G18" i="20"/>
  <c r="E18" i="20"/>
  <c r="G16" i="21"/>
  <c r="G15" i="21"/>
  <c r="G17" i="21"/>
  <c r="F16" i="21"/>
  <c r="F15" i="21"/>
  <c r="F17" i="21"/>
  <c r="H17" i="20"/>
  <c r="H19" i="20"/>
  <c r="G17" i="20"/>
  <c r="G19" i="20"/>
  <c r="I17" i="20"/>
  <c r="I19" i="20"/>
  <c r="E13" i="20"/>
  <c r="E19" i="20"/>
  <c r="E17" i="20"/>
  <c r="E15" i="20"/>
  <c r="E14" i="20"/>
  <c r="P23" i="17" l="1"/>
  <c r="O13" i="17"/>
  <c r="Q13" i="17" s="1"/>
  <c r="R13" i="17" s="1"/>
  <c r="K14" i="20"/>
  <c r="K16" i="20"/>
  <c r="K17" i="20"/>
  <c r="K18" i="20"/>
  <c r="K19" i="20"/>
  <c r="P18" i="17"/>
  <c r="P15" i="17"/>
  <c r="P17" i="17"/>
  <c r="P16" i="17"/>
  <c r="P24" i="17"/>
  <c r="P14" i="17"/>
  <c r="K15" i="20" s="1"/>
  <c r="P22" i="17"/>
  <c r="P21" i="17"/>
  <c r="P19" i="17"/>
  <c r="Q23" i="17"/>
  <c r="S23" i="17" s="1"/>
  <c r="Q24" i="17"/>
  <c r="S24" i="17" s="1"/>
  <c r="Q22" i="17"/>
  <c r="S22" i="17" s="1"/>
  <c r="Q21" i="17"/>
  <c r="S21" i="17" s="1"/>
  <c r="Q20" i="17"/>
  <c r="S20" i="17" s="1"/>
  <c r="Q18" i="17"/>
  <c r="S18" i="17" s="1"/>
  <c r="Q17" i="17"/>
  <c r="S17" i="17" s="1"/>
  <c r="Q16" i="17"/>
  <c r="S16" i="17" s="1"/>
  <c r="Q15" i="17"/>
  <c r="S15" i="17" s="1"/>
  <c r="Q14" i="17"/>
  <c r="S14" i="17" s="1"/>
  <c r="Q19" i="17"/>
  <c r="S19" i="17" s="1"/>
  <c r="N12" i="21"/>
  <c r="R18" i="17"/>
  <c r="R17" i="17"/>
  <c r="R16" i="17"/>
  <c r="R15" i="17"/>
  <c r="R14" i="17"/>
  <c r="I20" i="17"/>
  <c r="J20" i="17" s="1"/>
  <c r="C20" i="20"/>
  <c r="P13" i="17" l="1"/>
  <c r="K13" i="20" s="1"/>
  <c r="S13" i="17"/>
  <c r="N11" i="21"/>
  <c r="P20" i="17"/>
  <c r="K20" i="17"/>
  <c r="M8" i="17"/>
  <c r="M9" i="17" s="1"/>
  <c r="R9" i="17" s="1"/>
  <c r="F16" i="20"/>
  <c r="D16" i="20"/>
  <c r="D18" i="20"/>
  <c r="F18" i="20"/>
  <c r="D13" i="20"/>
  <c r="D19" i="20"/>
  <c r="D17" i="20"/>
  <c r="D15" i="20"/>
  <c r="D14" i="20"/>
  <c r="F17" i="20"/>
  <c r="F19" i="20"/>
  <c r="E20" i="20" l="1"/>
  <c r="M10" i="17"/>
  <c r="R10" i="17"/>
  <c r="G15" i="20" l="1"/>
  <c r="F10" i="17"/>
  <c r="I14" i="20" l="1"/>
  <c r="G14" i="20"/>
  <c r="H14" i="20"/>
  <c r="I15" i="20"/>
  <c r="F15" i="20"/>
  <c r="F14" i="20"/>
  <c r="G14" i="21" l="1"/>
  <c r="G13" i="21"/>
  <c r="G11" i="21"/>
  <c r="H15" i="20"/>
  <c r="H13" i="20"/>
  <c r="I13" i="20"/>
  <c r="G13" i="20"/>
  <c r="F13" i="20"/>
  <c r="I20" i="20" s="1"/>
  <c r="H20"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Shepard</author>
  </authors>
  <commentList>
    <comment ref="C12" authorId="0" shapeId="0" xr:uid="{CA910ED9-894B-4FC0-B88C-3890F16C1451}">
      <text>
        <r>
          <rPr>
            <b/>
            <sz val="9"/>
            <color indexed="81"/>
            <rFont val="Tahoma"/>
            <family val="2"/>
          </rPr>
          <t xml:space="preserve">The sum of all floor areas in this section need to add up to the total gross floor area (GFA) of the building. 
The GFA is the total number of square feet measured between the exterior surfaces of fixed walls of a building enclosing conditioned space, including all supporting functions such as offices, lobbies, restrooms, equipment, storage areas, mechanical rooms, break rooms and elevator shafts. Gross floor area does not include parking garages or outside bays and docks.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Moore, Shayne</author>
  </authors>
  <commentList>
    <comment ref="B10" authorId="0" shapeId="0" xr:uid="{C96F19AD-5D5F-4896-A2DD-EC4F46A6BA0D}">
      <text>
        <r>
          <rPr>
            <sz val="9"/>
            <color indexed="81"/>
            <rFont val="Tahoma"/>
            <family val="2"/>
          </rPr>
          <t>This reference ID will be used to select this fixture in the "</t>
        </r>
        <r>
          <rPr>
            <u/>
            <sz val="9"/>
            <color indexed="81"/>
            <rFont val="Tahoma"/>
            <family val="2"/>
          </rPr>
          <t>Lighting Survey by Space"</t>
        </r>
        <r>
          <rPr>
            <sz val="9"/>
            <color indexed="81"/>
            <rFont val="Tahoma"/>
            <family val="2"/>
          </rPr>
          <t xml:space="preserve"> tab</t>
        </r>
      </text>
    </comment>
    <comment ref="F10" authorId="0" shapeId="0" xr:uid="{CC2FC276-FE35-4531-B613-D848C6883D45}">
      <text>
        <r>
          <rPr>
            <sz val="9"/>
            <color indexed="81"/>
            <rFont val="Tahoma"/>
            <family val="2"/>
          </rPr>
          <t>Total tallied from "</t>
        </r>
        <r>
          <rPr>
            <u/>
            <sz val="9"/>
            <color indexed="81"/>
            <rFont val="Tahoma"/>
            <family val="2"/>
          </rPr>
          <t>Lighting Survey by Space</t>
        </r>
        <r>
          <rPr>
            <sz val="9"/>
            <color indexed="81"/>
            <rFont val="Tahoma"/>
            <family val="2"/>
          </rPr>
          <t>" tab</t>
        </r>
      </text>
    </comment>
    <comment ref="G10" authorId="0" shapeId="0" xr:uid="{1FE460FE-80AD-4FF8-9F20-FC51D5E0CA5F}">
      <text>
        <r>
          <rPr>
            <sz val="9"/>
            <color indexed="81"/>
            <rFont val="Tahoma"/>
            <family val="2"/>
          </rPr>
          <t>Total tallied from "</t>
        </r>
        <r>
          <rPr>
            <u/>
            <sz val="9"/>
            <color indexed="81"/>
            <rFont val="Tahoma"/>
            <family val="2"/>
          </rPr>
          <t>Lighting Survey by Space</t>
        </r>
        <r>
          <rPr>
            <sz val="9"/>
            <color indexed="81"/>
            <rFont val="Tahoma"/>
            <family val="2"/>
          </rPr>
          <t>" tab</t>
        </r>
      </text>
    </comment>
    <comment ref="I10" authorId="0" shapeId="0" xr:uid="{8469427F-5A9F-433B-AE46-2ABA2B28DC08}">
      <text>
        <r>
          <rPr>
            <sz val="9"/>
            <color indexed="81"/>
            <rFont val="Tahoma"/>
            <family val="2"/>
          </rPr>
          <t>This reference ID will be used to select this fixture in the "</t>
        </r>
        <r>
          <rPr>
            <u/>
            <sz val="9"/>
            <color indexed="81"/>
            <rFont val="Tahoma"/>
            <family val="2"/>
          </rPr>
          <t>Lighting Survey by Space"</t>
        </r>
        <r>
          <rPr>
            <sz val="9"/>
            <color indexed="81"/>
            <rFont val="Tahoma"/>
            <family val="2"/>
          </rPr>
          <t xml:space="preserve"> tab</t>
        </r>
      </text>
    </comment>
    <comment ref="M10" authorId="0" shapeId="0" xr:uid="{7B5B1BF1-53BC-4FB3-94AA-5542EFBD9E8C}">
      <text>
        <r>
          <rPr>
            <sz val="9"/>
            <color indexed="81"/>
            <rFont val="Tahoma"/>
            <family val="2"/>
          </rPr>
          <t>Total tallied from "</t>
        </r>
        <r>
          <rPr>
            <u/>
            <sz val="9"/>
            <color indexed="81"/>
            <rFont val="Tahoma"/>
            <family val="2"/>
          </rPr>
          <t>Lighting Survey by Space</t>
        </r>
        <r>
          <rPr>
            <sz val="9"/>
            <color indexed="81"/>
            <rFont val="Tahoma"/>
            <family val="2"/>
          </rPr>
          <t>" tab</t>
        </r>
      </text>
    </comment>
    <comment ref="N10" authorId="0" shapeId="0" xr:uid="{B5DB30EF-BF84-43DF-9506-16534B4ABEBF}">
      <text>
        <r>
          <rPr>
            <sz val="9"/>
            <color indexed="81"/>
            <rFont val="Tahoma"/>
            <family val="2"/>
          </rPr>
          <t>Total tallied from "</t>
        </r>
        <r>
          <rPr>
            <u/>
            <sz val="9"/>
            <color indexed="81"/>
            <rFont val="Tahoma"/>
            <family val="2"/>
          </rPr>
          <t>Lighting Survey by Space</t>
        </r>
        <r>
          <rPr>
            <sz val="9"/>
            <color indexed="81"/>
            <rFont val="Tahoma"/>
            <family val="2"/>
          </rPr>
          <t>"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Rebecca Shepard</author>
    <author>Rebecca Sheppard</author>
    <author>Moore, Shayne</author>
  </authors>
  <commentList>
    <comment ref="C8" authorId="0" shapeId="0" xr:uid="{3E9A4CF1-AE24-4531-B3F7-39AC61E4D0D3}">
      <text>
        <r>
          <rPr>
            <sz val="9"/>
            <color indexed="81"/>
            <rFont val="Tahoma"/>
            <family val="2"/>
          </rPr>
          <t xml:space="preserve">This tool can be used to help calculate annual operating hours. The annual hours will not be transferred into other cell automatically.
</t>
        </r>
      </text>
    </comment>
    <comment ref="O8" authorId="1" shapeId="0" xr:uid="{9527B7FE-12D5-4F56-8765-E6B55A956F72}">
      <text>
        <r>
          <rPr>
            <sz val="11"/>
            <color theme="1"/>
            <rFont val="Calibri"/>
            <family val="2"/>
            <scheme val="minor"/>
          </rPr>
          <t>Enter the total cost of the project.</t>
        </r>
      </text>
    </comment>
    <comment ref="O9" authorId="1" shapeId="0" xr:uid="{7B664AA2-CA48-4116-809F-CBBB935F0F61}">
      <text>
        <r>
          <rPr>
            <sz val="11"/>
            <color theme="1"/>
            <rFont val="Calibri"/>
            <family val="2"/>
            <scheme val="minor"/>
          </rPr>
          <t xml:space="preserve">Check your local utility for details. Depending on your utility this can range between 0.20 and 0.25 $/kWh.
</t>
        </r>
      </text>
    </comment>
    <comment ref="B10" authorId="1" shapeId="0" xr:uid="{85A129C0-58C6-440E-B39C-9130D6478218}">
      <text>
        <r>
          <rPr>
            <sz val="11"/>
            <color theme="1"/>
            <rFont val="Calibri"/>
            <family val="2"/>
            <scheme val="minor"/>
          </rPr>
          <t xml:space="preserve">Enter your local utility rate for kWh. 
</t>
        </r>
      </text>
    </comment>
    <comment ref="M10" authorId="2" shapeId="0" xr:uid="{BA3AD074-E09D-48BF-8864-A850066CAC70}">
      <text>
        <r>
          <rPr>
            <b/>
            <sz val="9"/>
            <color indexed="81"/>
            <rFont val="Tahoma"/>
            <charset val="1"/>
          </rPr>
          <t>Assumes 10% of project savings lost to make-up heat  from wattage reduction</t>
        </r>
      </text>
    </comment>
    <comment ref="C12" authorId="1" shapeId="0" xr:uid="{43DC39FD-3C72-47BE-9609-59F2346FC6C9}">
      <text>
        <r>
          <rPr>
            <sz val="11"/>
            <color theme="1"/>
            <rFont val="Calibri"/>
            <family val="2"/>
            <scheme val="minor"/>
          </rPr>
          <t>Please select from the dropdown menu. The menu options will depend on the entries in the "Building Details" tab.</t>
        </r>
      </text>
    </comment>
    <comment ref="D12" authorId="1" shapeId="0" xr:uid="{7804B290-8F47-48C1-BFFD-74423F9A5FBE}">
      <text>
        <r>
          <rPr>
            <sz val="11"/>
            <color theme="1"/>
            <rFont val="Calibri"/>
            <family val="2"/>
            <scheme val="minor"/>
          </rPr>
          <t>Please select from the dropdown menu. The menu options will depend on the entries in the "Lighting Fixture Schedule" Tab</t>
        </r>
      </text>
    </comment>
    <comment ref="F12" authorId="1" shapeId="0" xr:uid="{BDCFCE56-853A-4CA6-A164-63E98BC92A88}">
      <text>
        <r>
          <rPr>
            <sz val="11"/>
            <color theme="1"/>
            <rFont val="Calibri"/>
            <family val="2"/>
            <scheme val="minor"/>
          </rPr>
          <t>Use the "Annual Operating Hours Calculator" above to calculate the annual operating hours.</t>
        </r>
      </text>
    </comment>
    <comment ref="L12" authorId="1" shapeId="0" xr:uid="{934EDC89-0245-4333-9B6E-9D625B23DCFE}">
      <text>
        <r>
          <rPr>
            <sz val="11"/>
            <color theme="1"/>
            <rFont val="Calibri"/>
            <family val="2"/>
            <scheme val="minor"/>
          </rPr>
          <t>Please select from the dropdown menu. The menu options will depend on the entries in the "Lighting Fixture Schedule" Tab</t>
        </r>
      </text>
    </comment>
  </commentList>
</comments>
</file>

<file path=xl/sharedStrings.xml><?xml version="1.0" encoding="utf-8"?>
<sst xmlns="http://schemas.openxmlformats.org/spreadsheetml/2006/main" count="682" uniqueCount="483">
  <si>
    <t xml:space="preserve">Introduction </t>
  </si>
  <si>
    <t xml:space="preserve">Section 5.1.2.12 and Informative Annex D, Section D.5 of the Washington State Clean Buildings Performance Standard (WSCBPS) require a lighting system section in the Energy Management Plan as well as in the Operations and Maintenance program. This spreadsheet is a tool, consisting of multiple tabs, aimed at helping you to fulfill the requirements.   
Lighting improvements start with a lighting survey or lighting audit. By successfully completing the tabs you will be able to identify areas of lighting levels and retrofit techniques to reduce energy use associated with lighting while maintaining recommended lighting levels needed for productivity and safety.
Cells in grey will be automatically populated as you complete and enter data throughout the worksheet. 
A red triangle in the top right corner of a cell indicates helpful notes will be displayed when hovering over the triangle with your mouse curser. </t>
  </si>
  <si>
    <t>Link to the Washington Clean Buildings Performance Standard</t>
  </si>
  <si>
    <t>Tab</t>
  </si>
  <si>
    <t>Instructions</t>
  </si>
  <si>
    <t>WSCBPS Section</t>
  </si>
  <si>
    <t>Building Details</t>
  </si>
  <si>
    <t>Use this tab to list the different space types and the square footage in your building. Available space types are listed in the "General Lighting Power Densities for Building Interiors"-table on the right. Cells in grey will be automatically populated as you complete and enter data throughout the worksheet.</t>
  </si>
  <si>
    <t>WSCBPS 5.1.2.12; D5.3</t>
  </si>
  <si>
    <t>Lighting Fixture Schedule</t>
  </si>
  <si>
    <t>In this tab you list all of the different fixture types you are using in any given space and their wattage in the "Existing Fixture" table. The fixtures in this list will be available in the dropdown menu on sheet " Lighting Survey by Space". 
If you plan on lighting retrofit projects, you can list the retrofit fixtures in the "Retrofit Fixtures" table. The entries will be available in the "Retrofit Analysis" section of the " Lighting Survey by Space" tab.
Cells in grey will be automatically populated as you complete and enter data throughout the worksheet.</t>
  </si>
  <si>
    <t>Lighting Survey by Space</t>
  </si>
  <si>
    <r>
      <rPr>
        <sz val="12"/>
        <color rgb="FF000000"/>
        <rFont val="Calibri"/>
      </rPr>
      <t xml:space="preserve">There are two sections within this tab. 
</t>
    </r>
    <r>
      <rPr>
        <u/>
        <sz val="12"/>
        <color rgb="FF000000"/>
        <rFont val="Calibri"/>
      </rPr>
      <t>1) The Lighting Survey by Space section:</t>
    </r>
    <r>
      <rPr>
        <sz val="12"/>
        <color rgb="FF000000"/>
        <rFont val="Calibri"/>
      </rPr>
      <t xml:space="preserve"> 
Take an inventory of the lights in each of your spaces and complete the "Lighting Survey by Space" tab. You can enter your cost per kWh and your operating hours at the top.
The dropdown menu under "Space Type" is determined by your entries in the tab "Building Details".
The dropdown menu under "Fixture Type" is determined by your entries in the tab "Fixture Details".
Cells in grey will be automatically populated as you complete and enter data throughout the worksheet.
</t>
    </r>
    <r>
      <rPr>
        <u/>
        <sz val="12"/>
        <color rgb="FF000000"/>
        <rFont val="Calibri"/>
      </rPr>
      <t xml:space="preserve">2) Retrofit Analysis section:
</t>
    </r>
    <r>
      <rPr>
        <sz val="12"/>
        <color rgb="FF000000"/>
        <rFont val="Calibri"/>
      </rPr>
      <t xml:space="preserve">Calculate the cost and savings, the simple payback, estimated EUI reduction and return of investments (ROI) for lighting energy efficiency measures using energy accounting methods. Find out how your Lighting Power Density changes with a retrofit project. </t>
    </r>
  </si>
  <si>
    <t>Reference Tables</t>
  </si>
  <si>
    <t>Lookup recommended Lighting Levels based on the activity performed in a space or an outdoor area.</t>
  </si>
  <si>
    <t>Activities, Targets &amp; Definitions</t>
  </si>
  <si>
    <t>Table 7-2a Building Activity Site Energy Targets</t>
  </si>
  <si>
    <t>Lighting Satisfaction Survey</t>
  </si>
  <si>
    <t xml:space="preserve">The WSCBPS recommends conducting a lighting satisfaction survey at least every three years and to correct identified key issues as necessary. The lighting satisfaction survey tab in this workbook provides some example questions for you to choose from. To maximize occupant engagement, it is recommended that the survey contains no more than 5 to 6 questions. </t>
  </si>
  <si>
    <t>WSCBPS 5.1.2.13 and D5.7</t>
  </si>
  <si>
    <t xml:space="preserve">• Under Space Type use the dropdown menu to select the type of use/space. The dropdown menu lists all use types found in the table to the right.
• Fill in the square footage of the floor area. 
• Fill in the Commerce Building ID. You can find this ID in you notification letter from Commerce or your Secure Access Washington (SAW) account.  
									</t>
  </si>
  <si>
    <t>Commerce Building ID:</t>
  </si>
  <si>
    <t>Interior Lighting Power Densities (LPD) allowances according to WAC 51-11C-405054.  The goal is to stay below these limits.</t>
  </si>
  <si>
    <t xml:space="preserve">https://app.leg.wa.gov/WAC/default.aspx?cite=51-11C-405053&amp;pdf=true </t>
  </si>
  <si>
    <t>Building Area Type</t>
  </si>
  <si>
    <t xml:space="preserve"> </t>
  </si>
  <si>
    <t>Use Type</t>
  </si>
  <si>
    <t>Floor Area 
(SF)</t>
  </si>
  <si>
    <t>Fractional LPD</t>
  </si>
  <si>
    <t>Recommended LPD</t>
  </si>
  <si>
    <t>Actual Fractional LPD</t>
  </si>
  <si>
    <t>Watts Per Space</t>
  </si>
  <si>
    <t>Annual Energy Use (kWh)</t>
  </si>
  <si>
    <t>Actual
 LPD</t>
  </si>
  <si>
    <t>Previous LPD</t>
  </si>
  <si>
    <t>Retrofit LPD</t>
  </si>
  <si>
    <r>
      <t>LPD (W/ft</t>
    </r>
    <r>
      <rPr>
        <b/>
        <vertAlign val="superscript"/>
        <sz val="14"/>
        <color theme="0"/>
        <rFont val="Roboto"/>
      </rPr>
      <t>2</t>
    </r>
    <r>
      <rPr>
        <b/>
        <sz val="14"/>
        <color theme="0"/>
        <rFont val="Roboto"/>
      </rPr>
      <t>)</t>
    </r>
  </si>
  <si>
    <t>Automotive facility</t>
  </si>
  <si>
    <t>Convention center</t>
  </si>
  <si>
    <t>Court house</t>
  </si>
  <si>
    <t>Dining: Bar lounge/leisure</t>
  </si>
  <si>
    <t>Dining: Cafeteria/fast food</t>
  </si>
  <si>
    <t>Dining: Family</t>
  </si>
  <si>
    <t>Dormitory (a,b)</t>
  </si>
  <si>
    <t>Total</t>
  </si>
  <si>
    <t>Exercise center</t>
  </si>
  <si>
    <t>*To add additional rows simply right click anywhere in the table and select the "Insert &gt; Table Rows Above" option</t>
  </si>
  <si>
    <t>Fire station (a)</t>
  </si>
  <si>
    <t>Gymnasium</t>
  </si>
  <si>
    <t>Health care clinic</t>
  </si>
  <si>
    <t>Hospital (a)</t>
  </si>
  <si>
    <t>Hotel/motel (a,b)</t>
  </si>
  <si>
    <t>Library</t>
  </si>
  <si>
    <t>Manufacturing facility</t>
  </si>
  <si>
    <t>Motion picture theater</t>
  </si>
  <si>
    <t xml:space="preserve">Multifamily (c) </t>
  </si>
  <si>
    <t>Museum</t>
  </si>
  <si>
    <t>Office</t>
  </si>
  <si>
    <t>Parking garage</t>
  </si>
  <si>
    <t>Penitentiary</t>
  </si>
  <si>
    <t>Performing arts theater</t>
  </si>
  <si>
    <t>Police station</t>
  </si>
  <si>
    <t>Post office</t>
  </si>
  <si>
    <t>Religious building</t>
  </si>
  <si>
    <t>Retail</t>
  </si>
  <si>
    <t>School/university</t>
  </si>
  <si>
    <t>Sports arena</t>
  </si>
  <si>
    <t>Town hall</t>
  </si>
  <si>
    <t>Transportation</t>
  </si>
  <si>
    <t>Warehouse</t>
  </si>
  <si>
    <t>Workshop</t>
  </si>
  <si>
    <r>
      <rPr>
        <b/>
        <sz val="11"/>
        <color theme="1"/>
        <rFont val="Roboto"/>
      </rPr>
      <t>(a):</t>
    </r>
    <r>
      <rPr>
        <sz val="11"/>
        <color theme="1"/>
        <rFont val="Roboto"/>
      </rPr>
      <t xml:space="preserve"> Where sleeping units are excluded from lighting power calculations by application of Section R404.1, neither the area of the sleeping units nor the wattage of lighting in the sleeping units is counted.
</t>
    </r>
    <r>
      <rPr>
        <b/>
        <sz val="11"/>
        <color theme="1"/>
        <rFont val="Roboto"/>
      </rPr>
      <t>(b):</t>
    </r>
    <r>
      <rPr>
        <sz val="11"/>
        <color theme="1"/>
        <rFont val="Roboto"/>
      </rPr>
      <t xml:space="preserve"> Where dwelling units are excluded from lighting power calculations by application of Section R404.1, neither the area of the dwelling units nor the wattage of lighting in the dwelling units is counted.
</t>
    </r>
    <r>
      <rPr>
        <b/>
        <sz val="11"/>
        <color theme="1"/>
        <rFont val="Roboto"/>
      </rPr>
      <t>(c):</t>
    </r>
    <r>
      <rPr>
        <sz val="11"/>
        <color theme="1"/>
        <rFont val="Roboto"/>
      </rPr>
      <t xml:space="preserve"> Dwelling units are excluded. Neither the area of the dwelling units nor the wattage of lighting in the dwelling units is counted.</t>
    </r>
  </si>
  <si>
    <t>Fixture Details</t>
  </si>
  <si>
    <t>• List all the different fixture types and their wattage installed in the spaces. This list will be available to choose from in the Lighting Survey by Space tab.
• List retrofit fixture types and their wattage you are considering for your spaces. This list will be available to choose from in the Lighting Survey by Space tab. 
• Grey cells will be populated automatically.  
• Additional rows can be added by right clicking anywhere within the table and selecting the "Insert&gt;Tab Rows Above" menu option.</t>
  </si>
  <si>
    <t>Existing Fixtures</t>
  </si>
  <si>
    <t>Retrofit Fixtures</t>
  </si>
  <si>
    <t>ID</t>
  </si>
  <si>
    <t>Description</t>
  </si>
  <si>
    <t>Name</t>
  </si>
  <si>
    <t>Wattage</t>
  </si>
  <si>
    <t>Total Count</t>
  </si>
  <si>
    <t>Annual Energy Use</t>
  </si>
  <si>
    <t>Lighting Survey By Space</t>
  </si>
  <si>
    <t>Retrofit Analysis</t>
  </si>
  <si>
    <r>
      <t>• Spaces often have more than one fixture type installed. This tab allows you to list them separately ensuring an accurate calculation of their Lighting Power Density.
• Fixture Types can be defined in the '</t>
    </r>
    <r>
      <rPr>
        <b/>
        <sz val="11"/>
        <color rgb="FF000000"/>
        <rFont val="Roboto"/>
      </rPr>
      <t>Lighting Fixture Schedule</t>
    </r>
    <r>
      <rPr>
        <sz val="11"/>
        <color rgb="FF000000"/>
        <rFont val="Roboto"/>
      </rPr>
      <t xml:space="preserve">' tab and then selected in the table below.
• Fill out this tab for each of your different spaces in the building. 
• You use the "Annual Operating Hours Calculator" below to calculate your operating annual hours by entering the operating hours per day, days of the week and weeks per year. </t>
    </r>
  </si>
  <si>
    <r>
      <t>• This Sections allows you to perform a space by space retrofit analysis
• Fixture Types can be defined in the '</t>
    </r>
    <r>
      <rPr>
        <b/>
        <u/>
        <sz val="11"/>
        <color theme="0"/>
        <rFont val="Roboto"/>
      </rPr>
      <t>Lighting Fixture Schedule</t>
    </r>
    <r>
      <rPr>
        <b/>
        <sz val="11"/>
        <color theme="0"/>
        <rFont val="Roboto"/>
      </rPr>
      <t>' tab and then selected in the table below.
• Blank Rows will be assumed as left unchanged</t>
    </r>
  </si>
  <si>
    <t>Average cost 
per kWh</t>
  </si>
  <si>
    <t>Annual Operating Hours Calculator</t>
  </si>
  <si>
    <t>kWh Savings / yr</t>
  </si>
  <si>
    <t>Project Cost</t>
  </si>
  <si>
    <t>Net Cost</t>
  </si>
  <si>
    <t>Hours / Day</t>
  </si>
  <si>
    <t>Days / Week</t>
  </si>
  <si>
    <t>Weeks / year</t>
  </si>
  <si>
    <t>Annual Hours</t>
  </si>
  <si>
    <t>Cost Savings / yr</t>
  </si>
  <si>
    <t>Utility Incentives</t>
  </si>
  <si>
    <t>Payback Period</t>
  </si>
  <si>
    <t>EUI Reduction</t>
  </si>
  <si>
    <t>Project ROI</t>
  </si>
  <si>
    <t>Location</t>
  </si>
  <si>
    <t>Space Type</t>
  </si>
  <si>
    <t>Fixture ID</t>
  </si>
  <si>
    <t>Fixtures Count</t>
  </si>
  <si>
    <t xml:space="preserve">Annual Operating Hours </t>
  </si>
  <si>
    <t>Control Type
(e.g., manual,  occupancy, etc.)
(D5.2)</t>
  </si>
  <si>
    <t>Fixture Watts (W)</t>
  </si>
  <si>
    <t>Load (W)</t>
  </si>
  <si>
    <t>Annual Energy Use  (kWh)</t>
  </si>
  <si>
    <t>Annual Operating Cost</t>
  </si>
  <si>
    <t>Retrofit Fixture ID</t>
  </si>
  <si>
    <t>Retrofit Fixture Count</t>
  </si>
  <si>
    <t>New Fixture Watts (W)</t>
  </si>
  <si>
    <t>New Load (W)</t>
  </si>
  <si>
    <t>Post Retrofit Load (W)</t>
  </si>
  <si>
    <t>New Annual Energy Use (kWh)</t>
  </si>
  <si>
    <t>Annual Energy Savings (kWh)</t>
  </si>
  <si>
    <t>New Annual Operating Cost</t>
  </si>
  <si>
    <t xml:space="preserve">occupancy </t>
  </si>
  <si>
    <t>manual</t>
  </si>
  <si>
    <t>Outdoor Light Levels</t>
  </si>
  <si>
    <t>Condition</t>
  </si>
  <si>
    <t>Illumination</t>
  </si>
  <si>
    <t>(ftcd)</t>
  </si>
  <si>
    <t>(lux)</t>
  </si>
  <si>
    <t>Sunlight</t>
  </si>
  <si>
    <t>Full Daylight</t>
  </si>
  <si>
    <t>Overcast Day</t>
  </si>
  <si>
    <t>Very Dark Day</t>
  </si>
  <si>
    <t>Twilight</t>
  </si>
  <si>
    <t>Deep Twilight</t>
  </si>
  <si>
    <t>Full Moon</t>
  </si>
  <si>
    <t>Quarter Moon</t>
  </si>
  <si>
    <t>Starlight</t>
  </si>
  <si>
    <t>Overcast Night</t>
  </si>
  <si>
    <t>Recommended Indoor Light Levels by Task</t>
  </si>
  <si>
    <t>Activity</t>
  </si>
  <si>
    <t>Public Areas with dark surroundings</t>
  </si>
  <si>
    <t xml:space="preserve"> 2-5</t>
  </si>
  <si>
    <t>20-50</t>
  </si>
  <si>
    <t>Simple orientation for short visits</t>
  </si>
  <si>
    <t xml:space="preserve"> 5-9 </t>
  </si>
  <si>
    <t>50-100</t>
  </si>
  <si>
    <t>Working areas where visual tasks are only occasionally performed</t>
  </si>
  <si>
    <t xml:space="preserve"> 9-14 </t>
  </si>
  <si>
    <t>100-150</t>
  </si>
  <si>
    <t>Warehouses, Homes, Theatres, Archives</t>
  </si>
  <si>
    <t>150</t>
  </si>
  <si>
    <t>Easy Office Work, Classes</t>
  </si>
  <si>
    <t xml:space="preserve">23 </t>
  </si>
  <si>
    <t>250</t>
  </si>
  <si>
    <t>Normal Office Work, PC Work, Study Library, Groceries, Show Rooms, Laboratories</t>
  </si>
  <si>
    <t>47</t>
  </si>
  <si>
    <t>500</t>
  </si>
  <si>
    <t>Supermarkets, Mechanical Workshops, Office Landscapes</t>
  </si>
  <si>
    <t xml:space="preserve">70 </t>
  </si>
  <si>
    <t>750</t>
  </si>
  <si>
    <t>Normal Drawing Work, Detailed Mechanical Workshops, Operation Theatres</t>
  </si>
  <si>
    <t>93</t>
  </si>
  <si>
    <t>1,000</t>
  </si>
  <si>
    <t>Detailed Drawing, Very Detailed Mechanical Works</t>
  </si>
  <si>
    <t>140 -186</t>
  </si>
  <si>
    <t>1,500-2,000</t>
  </si>
  <si>
    <t>Performance of visual tasks of low contrast and very small size for prolonged periods of time</t>
  </si>
  <si>
    <t>186-465</t>
  </si>
  <si>
    <t>2,000-5,000</t>
  </si>
  <si>
    <t>Performance of very prolonged and exacting visual tasks</t>
  </si>
  <si>
    <t>465-930</t>
  </si>
  <si>
    <t>5,000-10,000</t>
  </si>
  <si>
    <t>Performance of very special visual tasks of extremely low contrast and small size</t>
  </si>
  <si>
    <t>930-1860</t>
  </si>
  <si>
    <t>10,000-20,000</t>
  </si>
  <si>
    <t>General Lighting Power Densities (LPD) for Building Interiors
NOTE: These allowed limits are for example purposes only. Refer to local state energy codes for specific guidelines.</t>
  </si>
  <si>
    <t>Use</t>
  </si>
  <si>
    <t>LPD (watts/sf)</t>
  </si>
  <si>
    <t>Cafeterias</t>
  </si>
  <si>
    <t>Fast Food</t>
  </si>
  <si>
    <t>Restaurants/Bars</t>
  </si>
  <si>
    <t>Dormitory</t>
  </si>
  <si>
    <t>Dwelling Units</t>
  </si>
  <si>
    <t>Exercise Center</t>
  </si>
  <si>
    <t>Gymnasia, Assembly</t>
  </si>
  <si>
    <t>Hospital</t>
  </si>
  <si>
    <t>Nursing Homes</t>
  </si>
  <si>
    <t>Hotel/Motel</t>
  </si>
  <si>
    <t>Laboratory spaces</t>
  </si>
  <si>
    <t>Laundries</t>
  </si>
  <si>
    <t>Libraries</t>
  </si>
  <si>
    <t>Office Spaces</t>
  </si>
  <si>
    <t>Parking garages</t>
  </si>
  <si>
    <t>Police and fire stations</t>
  </si>
  <si>
    <t>Retail, retail banking, malls</t>
  </si>
  <si>
    <t>Schools</t>
  </si>
  <si>
    <t>Theater, motion picture</t>
  </si>
  <si>
    <t>Theater, performing arts</t>
  </si>
  <si>
    <t>Warehouses</t>
  </si>
  <si>
    <t>Main entry Lobbies</t>
  </si>
  <si>
    <t>Building common areas</t>
  </si>
  <si>
    <t>No Inputs Defined Message</t>
  </si>
  <si>
    <t>See 'Building Details' Tab</t>
  </si>
  <si>
    <t>See 'Fixture Details' Tab</t>
  </si>
  <si>
    <t>Table 7-2a Building Activity Site Energy Targets (EUIt1) (I-P Units)</t>
  </si>
  <si>
    <r>
      <t>Building Activity Type</t>
    </r>
    <r>
      <rPr>
        <b/>
        <vertAlign val="superscript"/>
        <sz val="11"/>
        <color theme="0"/>
        <rFont val="Roboto"/>
      </rPr>
      <t>1,2</t>
    </r>
  </si>
  <si>
    <t>Climate Zone 4C</t>
  </si>
  <si>
    <t>Climate Zone 5B</t>
  </si>
  <si>
    <t>CBPS Definition</t>
  </si>
  <si>
    <t>No.</t>
  </si>
  <si>
    <t>Portfolio Manager Types</t>
  </si>
  <si>
    <t>Portfolio Manager</t>
  </si>
  <si>
    <t>Sub-Types: Detailed</t>
  </si>
  <si>
    <t>Notes</t>
  </si>
  <si>
    <r>
      <t>EUI</t>
    </r>
    <r>
      <rPr>
        <b/>
        <vertAlign val="subscript"/>
        <sz val="11"/>
        <color theme="1"/>
        <rFont val="Roboto"/>
      </rPr>
      <t>t</t>
    </r>
  </si>
  <si>
    <t>Sub-Types</t>
  </si>
  <si>
    <t>Banking/ financial services</t>
  </si>
  <si>
    <t>Bank Branch</t>
  </si>
  <si>
    <t>Bank Branch refers to a commercial banking outlet that offers banking services to walk-in customers.   Gross Floor Area should include all space within the building(s), including banking areas, vaults, lobbies, atriums, kitchens used by staff, conference rooms, storage areas, stairways, and elevator shafts.</t>
  </si>
  <si>
    <t>Financial Office</t>
  </si>
  <si>
    <t xml:space="preserve">Financial Office refers to buildings used for financial services such as bank headquarters and securities and brokerage firms. Gross Floor Area should include all space within the building(s) including offices, trading floors, conference rooms and auditoriums, vaults, kitchens used by staff, lobbies, atriums, fitness areas for staff, storage areas, stairways, and elevator shafts. </t>
  </si>
  <si>
    <t>Education</t>
  </si>
  <si>
    <t>Adult Education</t>
  </si>
  <si>
    <t>Adult Education refers to buildings used primarily for providing adult students with continuing education, workforce development, or professional development outside of the college or university setting. Gross Floor Area should include all space within the building(s), including classrooms, administrative space, conference rooms, kitchens used by staff, lobbies, cafeterias, auditoriums, stairways, atriums, elevator shafts, and storage areas.</t>
  </si>
  <si>
    <t>College/ University</t>
  </si>
  <si>
    <t>College/University refers to buildings used for the purpose of higher education. This includes public and private colleges and universities. Gross Floor Area should include all space within the building(s), including classrooms, laboratories, offices, cafeterias, maintenance facilities, arts facilities, athletic facilities, residential areas, storage rooms, restrooms, elevator shafts, and stairways.</t>
  </si>
  <si>
    <t>K-12 School</t>
  </si>
  <si>
    <t>Elementary/middle school</t>
  </si>
  <si>
    <t xml:space="preserve">K-12 School refers to buildings or campuses used as a school for Kindergarten through 12th grade students. This does not include college or university classroom facilities/laboratories, vocational, technical, trade, adult, or continuing education schools, preschools, or day care facilities. If the school serves any of the above student populations (e.g., an elementary school that includes prekindergarten), at least 75% of the students must be in grades kindergarten through 12. Gross Floor Area should include all space within the building(s), including classrooms, administrative space, conference rooms, kitchens used by staff, lobbies, cafeterias, gymnasiums, auditoriums, laboratory classrooms, portable classrooms, greenhouses, stairways, atriums, elevator shafts, small landscaping sheds, and storage areas. </t>
  </si>
  <si>
    <t>High school</t>
  </si>
  <si>
    <t>Preschool/ Daycare</t>
  </si>
  <si>
    <t>Pre-school/Daycare applies to buildings used for educational programs or daytime supervision/recreation for young children before they attend Kindergarten. Gross Floor Area should include all space within the building(s), including classrooms, administrative space, conference rooms, kitchens used by staff, lobbies, cafeterias, gymnasiums, auditoriums, stairways, elevator shafts, and storage areas.</t>
  </si>
  <si>
    <t>Vocational School</t>
  </si>
  <si>
    <t>Vocational School refers to buildings primarily designed to teach skilled trades to students, including trade and technical schools. Typically, vocational schools are commonly post-secondary education, consisting of 1-2 years of technical/trade training. Gross Floor Area should include all space within the building(s), including classrooms, administrative space, conference rooms, kitchens used by staff, lobbies, cafeterias, gymnasiums, auditoriums, laboratory classrooms, stairways, elevator shafts, and storage areas.</t>
  </si>
  <si>
    <t>Other - Education</t>
  </si>
  <si>
    <t xml:space="preserve">Other – Education refers to buildings used for religious, community, or other educational purposes not described in the available property uses in Portfolio Manager (i.e. educational purposes other than adult education, college/university, K-12 school, pre-school/daycare and vocational schools). Gross Floor Area should include all space within the building(s), including classrooms, administrative space, conference rooms, kitchens used by staff, lobbies, cafeterias, auditoriums, laboratory classrooms, stairways, elevator shafts, and storage areas. </t>
  </si>
  <si>
    <t>Entertainment/
public assembly</t>
  </si>
  <si>
    <t>Aquarium</t>
  </si>
  <si>
    <t>Aquarium refers to buildings used to provide aquatic habitat primarily to live animals and which may include public or private viewing areas and educational programs. Gross Floor area should include public and restricted areas such as visitor walkways, tank space, retail areas, restaurants, laboratories, classrooms, administrative/office space, mechanical rooms, storage areas, elevator shafts, and stairwells. Areas not in enclosed buildings, such as outdoor habitats, open-air theaters, walkways, and landscaped areas should not be included in the Gross Floor Area</t>
  </si>
  <si>
    <t>Bar/Nightclub</t>
  </si>
  <si>
    <t xml:space="preserve">Bar/Nightclub refers to buildings used primarily for social/entertainment purposes and is characterized by most of the revenue being generated from the sale of beverages instead of food. Gross Floor Area should include all space within the building(s), including standing/seating areas, stage/dressing room areas, food/drink preparation or kitchen areas, retail areas, bathrooms, administrative/office space, mechanical rooms, storage areas, elevator shafts, and stairwells. Properties whose primary business revenues are generated from the sale of food should be entered using one of the Restaurant property uses, even if there is a bar. </t>
  </si>
  <si>
    <t>Bowling Alley</t>
  </si>
  <si>
    <t xml:space="preserve">Bowling alley refers to buildings used for public or private, recreational or professional bowling. Gross Floor Area should include all space within the building(s), including bowling lanes, concession areas, party rooms, retail areas, administrative/office space, employee break rooms, storage areas, and mechanical rooms. </t>
  </si>
  <si>
    <t>Casino</t>
  </si>
  <si>
    <t xml:space="preserve">Casino refers to buildings primarily used to conduct gambling activities including both electronic and live table games. Gross Floor Area should include all space within the building(s), including the main casino floor/gaming area, restaurants/bars, retail areas, administrative/office space, mechanical rooms, storage areas, elevator shafts, and stairwells. If your Casino is in the same building as a hotel, we recommend that you enter a separate hotel property use. </t>
  </si>
  <si>
    <t>Convention Center</t>
  </si>
  <si>
    <t xml:space="preserve">Convention center refers to buildings used primarily for large conferences, exhibitions, and similar events. Convention centers may include a diverse variety of spaces, including large exhibition halls, meeting rooms, and concession stands. Gross Floor Area should include all space within the building(s), including exhibit halls, preparation and staging areas, meeting rooms, concession stands, offices, bathrooms, break rooms, security areas, elevator shafts, and stairwells. Loading dock areas located outside the walls of the building should not be included in the gross square footage. Conference facilities located within a Hotel should be included along with your Hotel property use details, rather than added as a separate Convention Center property use. Conference facilities primarily serving smaller meetings should be entered as Social/Meeting Hall. </t>
  </si>
  <si>
    <t>Fitness Center/ Health Club/Gym</t>
  </si>
  <si>
    <t xml:space="preserve">Fitness Center/Health Club/Gym refers to buildings used for recreational or professional athletic training and related activities. Gross Floor Area should include all space within the building(s), including weight and cardio equipment areas, personal training areas, courts, locker rooms, sauna and spa areas, retail areas, administrative/office space, mechanical rooms, storage areas, elevator shafts, and stairwells. </t>
  </si>
  <si>
    <t>Ice/Curling Rink</t>
  </si>
  <si>
    <t xml:space="preserve">Ice/Curling Rink refers to buildings that include one or more ice sheets used for public or private, recreational or professional skating, hockey, or ringette. Buildings that are exclusively used for curling are not currently eligible for an ENERGY STAR score but can benchmarked using this property type. Gross Floor Area should include all space within the building(s), including ice area, spectator areas, concession stands, retail areas, locker rooms, administrative/office areas, employee break rooms, mechanical rooms, and storage areas. Larger facilities primarily serving professional or collegiate functions and with significant spectator seating should (above 5,000 seats) should be entered as Indoor Arena. </t>
  </si>
  <si>
    <t>Indoor Arena</t>
  </si>
  <si>
    <t xml:space="preserve">Indoor Arena refers to enclosed structures used for professional or collegiate sports and entertainment events. Examples of events held in indoor arenas include basketball and hockey games, circus performances, and concerts. Indoor Arenas usually have capacities of 5,000 seats or more and are often characterized by multiple concourses and concession areas.   Gross Floor Area should include all space within the building, including court/rink space, all concourse space on which workers or guests can walk, concession areas, retail stores, restaurants, administrative/office areas, employee break rooms, kitchens, mechanical rooms, storage areas, elevator shafts, and stairwells. </t>
  </si>
  <si>
    <t>Movie Theater</t>
  </si>
  <si>
    <t xml:space="preserve">Movie theater refers to buildings used for public or private film screenings. Gross Floor Area should include all space within the building(s), including seating areas, lobbies, concession stands, bathrooms, administrative/office space, mechanical rooms, storage areas, elevator shafts, and stairwells. </t>
  </si>
  <si>
    <t xml:space="preserve">Museum refers to buildings that display collections to outside visitors for public viewing and enjoyment and for informational/educational purposes. Gross Floor Area should include all space within the building(s), including public collection display areas, meeting rooms, classrooms, gift shops, food service areas, administrative/office space, mechanical rooms, storage areas for collections, elevator shafts, and stairwells. </t>
  </si>
  <si>
    <t>Performing Arts</t>
  </si>
  <si>
    <t>Performing Arts refers to buildings used for public or private artistic or musical performances. Gross Floor Area should include all space within the building(s), including seating, stage and backstage areas, food service areas, retail areas, rehearsal studios, administrative/office space, mechanical rooms, storage areas, elevator shafts, and stairwells.</t>
  </si>
  <si>
    <t>Race Track</t>
  </si>
  <si>
    <t>Racetrack refers to buildings used primarily to hold racing events such as vehicle races, track/field races, horse races, and/or dog-races. Gross Floor Area should include all spectator viewing areas, concourse space on which workers or guests can walk, concession areas, retail stores, restaurants, administrative/office areas, employee break rooms, mechanical rooms, storage areas, elevator shafts, and stairwells. The footprint of the race track itself should also be included in the gross floor area, along with the footprint of any staging areas.</t>
  </si>
  <si>
    <t>Roller Rink</t>
  </si>
  <si>
    <t>Roller Rink refers to buildings used primarily for roller-skating, inline skating/rollerblading, or skateboarding. Gross Floor Area should include all space within the building(s), including the rink space, concession areas, locker rooms, retail areas, administrative/office areas, employee break rooms, mechanical rooms, and storage areas.</t>
  </si>
  <si>
    <t>Social/Meeting Hall</t>
  </si>
  <si>
    <t>Social/Meeting hall refers to buildings primarily used for public or private gatherings. This may include community group meetings, seminars, workshops, or performances. Please note that there is another property use available, Convention Center, for large exhibition and conference facilities. Gross Floor Area should include all space within the building(s), including meeting rooms, auditoriums, food service areas, lobbies, administrative/office space, mechanical rooms, storage areas, elevator shafts, and stairwells.</t>
  </si>
  <si>
    <t>Stadium (Closed)</t>
  </si>
  <si>
    <t>Stadium (Closed) refers to structures with a permanent or retractable roof which are used primarily for professional or collegiate sports and entertainment events. Examples of events held in closed stadiums include baseball and football games, and concerts. Closed Stadiums usually have capacities of 25,000 seats or more and are often characterized by multiple concourses and concession areas. Gross Floor Area should include all space within the building(s), including concourse space on which workers or guests can walk, concession areas, retail stores, restaurants, administrative/office areas, employee break rooms, kitchens, mechanical rooms, storage areas, elevator shafts, and stairwells. The footprint of the playing field should also be included in the gross floor area.</t>
  </si>
  <si>
    <t>Stadium (Open)</t>
  </si>
  <si>
    <t>Stadium (Open) refers to structures used primarily for professional or collegiate sports and entertainment events in which the playing field is not covered and is exposed to the outside. Examples of events held in open stadiums include baseball, football, and soccer games, and concerts. Open Stadiums usually have capacities of 5,000 seats or more and are often characterized by multiple concourses and concession areas. Gross Floor Area should include all space within the building(s), including concourse space on which workers or guests can walk, concession areas, retail stores, restaurants, administrative/office areas, employee break rooms, kitchens, mechanical rooms, storage areas, elevator shafts, and stairwells. The footprint of the playing field should also be included in the gross floor area.</t>
  </si>
  <si>
    <t>Swimming Pool</t>
  </si>
  <si>
    <t>Swimming Pool refers to any heated swimming pools located either inside or outside. To enter a swimming pool, a specific pool size must be selected. In order to enter buildings associated with a Swimming Pool, the main property use must be entered (e.g., K-12 School, Hotel, Fitness Center/Health Club/Gym, etc.).</t>
  </si>
  <si>
    <t>Zoo</t>
  </si>
  <si>
    <t>Zoo refers to buildings used primarily to provide habitat to live animals and which may include public or private viewing and educational programs. Gross Floor Area should include all space within all fully enclosed buildings, including, habitats, visitor viewing areas, theaters, classrooms, food service areas, retail stores, veterinary offices, exhibit space, administrative/office space, mechanical rooms, storage areas, elevator shafts, and stairwells. Areas not in fully enclosed buildings, such as outdoor habitats, open-air theaters, walkways, and landscaped areas should not be included in the Gross Floor Area.</t>
  </si>
  <si>
    <t>Other - Entertainment/ Public Assembly</t>
  </si>
  <si>
    <t>Entertainment/culture</t>
  </si>
  <si>
    <t>Buildings providing entertainment and/or cultural services that do not fit any other Portfolio Manager Entertainment/public assembly sub types.</t>
  </si>
  <si>
    <t xml:space="preserve">Library refers to buildings used to store and manage collections of literary and artistic materials such as books, periodicals, newspapers, films, etc. that can be used for reference or lending. Gross Floor Area should include all space within the building(s), including circulation rooms, storage areas, reading/study rooms, administrative space, kitchens used by staff, lobbies, conference rooms and auditoriums, fitness areas for staff, storage areas, stairways, and elevator shafts. </t>
  </si>
  <si>
    <t>Other public assembly</t>
  </si>
  <si>
    <t>Other-Entertainment/Public Assembly refers to buildings whose primary use is for entertainment or public gatherings and that do not meet the definition of any other property use defined in Portfolio Manager. Gross floor area should include all space within the building(s), including entertainment areas, administrative areas, and supporting areas such as storage rooms, hallways, restrooms, stairways, and maintenance areas.</t>
  </si>
  <si>
    <t>Recreation</t>
  </si>
  <si>
    <t>Other-Recreation refers to buildings primarily used for recreation that do not meet the definition of any other property use defined in Portfolio Manager. Gross Floor Area should include all space within the building(s), including recreational areas and supporting activities such as mechanical rooms, storage areas, elevator shafts, and stairwells.</t>
  </si>
  <si>
    <t>Social/meeting</t>
  </si>
  <si>
    <t>Other - Recreation</t>
  </si>
  <si>
    <t>Other - Stadium</t>
  </si>
  <si>
    <t>Other-Stadium refers to buildings primarily used for sporting events that do not meet the definition of any other property use defined in Portfolio Manager. Gross Floor Area should include all space within the building(s), including areas for athletic activity and spectator seating and supporting activities such as mechanical rooms, storage areas, elevator shafts, and stairwells.</t>
  </si>
  <si>
    <t>Food sales 
and service</t>
  </si>
  <si>
    <t>Food sales and services - Bar/Nightclub  refers to buildings used primarily for preparation and sale of ready-to-eat food and beverages, but with secondary purposes characterized by revenue generated from social/entertainment services and associated sale of beverages instead of food. Examples include restaurants with lounges and nightclubs featuring entertainment together or separate form dining. Gross Floor Area should include all space within the building(s), including kitchens, sales areas, dining areas, offices, staff break rooms, and storage areas. Gross Floor Area should not include any outdoor/exterior seating areas, but the energy use of these outdoor areas should be reported on your energy meters.</t>
  </si>
  <si>
    <t>Convenience Store with Gas Station</t>
  </si>
  <si>
    <t xml:space="preserve">Convenience Store with Gas Station refers to buildings that are co-located with gas stations and are used for the sale of a limited range of items such as groceries, toiletries, newspapers, soft drinks, tobacco products, and other everyday items. Convenience Store with Gas Station may include space for vehicle servicing and repair.  Gross Floor Area should include all space within the building(s), including sales floors, offices, staff break rooms, storage areas, and vehicle repair areas. Energy use associated with outside areas such as vehicle parking and gas filling areas should be included with the total energy use for the building(s), but the square footage associated with these outdoor areas should not be included in the Gross Floor Area. </t>
  </si>
  <si>
    <t>Convenience Store without Gas Station</t>
  </si>
  <si>
    <t xml:space="preserve">Convenience Store without Gas Station refers to buildings used for the sale of a limited range of items such as groceries, toiletries, newspapers, soft drinks, tobacco products, and other everyday items, which are not co-located with a gas station. Gross Floor Area should include all space within the building(s), including sales floors, offices, staff break rooms, and storage areas.  </t>
  </si>
  <si>
    <t>Fast Food Restaurant</t>
  </si>
  <si>
    <t>Fast Food Restaurant, also known as Quick Service Restaurant, refers to buildings used for the preparation and sale of ready-to-eat food. Fast Food Restaurants are characterized by a limited menu of food prepared quickly (often within a few minutes), and sometimes cooked in bulk in advance and kept hot. Gross Floor Area should include all space within the building(s), including kitchens, sales areas, dining areas, offices, staff break rooms, and storage areas. Gross Floor Area should not include any outdoor/exterior seating areas, but the energy use of these outdoor areas should be reported on your energy meters.</t>
  </si>
  <si>
    <t>Food Sales</t>
  </si>
  <si>
    <t>Grocery/food market</t>
  </si>
  <si>
    <t>Supermarket/Grocery Store refers to buildings used for the retail sale of primarily food and beverage products, and which may include small amounts of preparation and sale of ready-to-eat food. Buildings where the primary business is the on-site preparation and sale of ready-to-eat food should use one of the Restaurant property types. Gross Floor Area should include all space within the building(s), including the sales floor, offices, storage areas, kitchens, staff break rooms, and stairwells. Gross Floor Area should include all space within the building, including court/rink space, all concourse space on which workers or guests can walk, concession areas, retail stores, restaurants, administrative/office areas, employee break rooms, kitchens, mechanical rooms, storage areas, elevator shafts, and stairwells.</t>
  </si>
  <si>
    <t>Convenience store with gas</t>
  </si>
  <si>
    <t xml:space="preserve">Convenience Store with Gas Station refers to buildings that are co-located with gas stations and are used for the sale of a limited range of items such as groceries, toiletries, newspapers, soft drinks, tobacco products, and other everyday items. Convenience Store with Gas Station may include space for vehicle servicing and repair. Gross Floor Area should include all space within the building(s), including sales floors, offices, staff break rooms, storage areas, and vehicle repair areas. Energy use associated with outside areas such as vehicle parking and gas filling areas should be included with the total energy use for the building(s), but the square footage associated with these outdoor areas should not be included in the Gross Floor Area. </t>
  </si>
  <si>
    <t>Convenience store</t>
  </si>
  <si>
    <t xml:space="preserve">Convenience Store without Gas Station refers to buildings used for the sale of a limited range of items such as groceries, toiletries, newspapers, soft drinks, tobacco products, and other everyday items, which are not co-located with a gas station.   Gross Floor Area should include all space within the building(s), including sales floors, offices, staff break rooms, and storage areas.  </t>
  </si>
  <si>
    <t>Other food sales</t>
  </si>
  <si>
    <r>
      <t xml:space="preserve">Food Sales refers to buildings used for the sales of food on either a retail or wholesale basis, but which </t>
    </r>
    <r>
      <rPr>
        <u/>
        <sz val="11"/>
        <color rgb="FFFF0000"/>
        <rFont val="Calibri"/>
        <family val="2"/>
      </rPr>
      <t>do not</t>
    </r>
    <r>
      <rPr>
        <sz val="11"/>
        <color rgb="FFFF0000"/>
        <rFont val="Calibri"/>
        <family val="2"/>
      </rPr>
      <t xml:space="preserve"> meet the definition of Supermarket/Grocery Store, Convenience Store, or Convenience Store with Gas Stations.</t>
    </r>
    <r>
      <rPr>
        <sz val="11"/>
        <color theme="1"/>
        <rFont val="Calibri"/>
        <family val="2"/>
      </rPr>
      <t xml:space="preserve"> For example, specialty food sales like a cheese shop or butcher. Gross Floor Area should include all space within the building(s), including sales areas, storage areas, offices, kitchens, and staff break rooms. </t>
    </r>
  </si>
  <si>
    <t>Food Service</t>
  </si>
  <si>
    <t>Fast food</t>
  </si>
  <si>
    <t>Restaurant/cafeteria</t>
  </si>
  <si>
    <t>Restaurant refers to buildings used for preparation and sale of ready-to-eat food and beverages, but which do not fit in the fast food property type. Examples include fast casual, casual, and fine dining restaurants. Gross Floor Area should include all space within the building(s), including kitchens, sales areas, dining areas, offices, staff break rooms, and storage areas. Gross Floor Area should not include any outdoor/exterior seating areas, but the energy use of these outdoor areas should be reported on your energy meters.</t>
  </si>
  <si>
    <t>Other food service</t>
  </si>
  <si>
    <r>
      <t xml:space="preserve">Food Service refers to buildings used for preparation and sale of food and beverages, </t>
    </r>
    <r>
      <rPr>
        <sz val="11"/>
        <color rgb="FFFF0000"/>
        <rFont val="Calibri"/>
        <family val="2"/>
      </rPr>
      <t xml:space="preserve">but which </t>
    </r>
    <r>
      <rPr>
        <u/>
        <sz val="11"/>
        <color rgb="FFFF0000"/>
        <rFont val="Calibri"/>
        <family val="2"/>
      </rPr>
      <t>do not</t>
    </r>
    <r>
      <rPr>
        <sz val="11"/>
        <color rgb="FFFF0000"/>
        <rFont val="Calibri"/>
        <family val="2"/>
      </rPr>
      <t xml:space="preserve"> meet the definition of Restaurant or Bar/Nightclub.</t>
    </r>
    <r>
      <rPr>
        <sz val="11"/>
        <color theme="1"/>
        <rFont val="Calibri"/>
        <family val="2"/>
      </rPr>
      <t xml:space="preserve"> For example, a bakery or coffee shop. Gross Floor Area should include all space within the building(s), including kitchens, sales areas, dining areas, staff break rooms, and storage areas. Gross Floor Area should not include any outdoor/exterior seating areas, but the energy use of these outdoor areas should be reported on your energy meters. </t>
    </r>
  </si>
  <si>
    <t>Restaurant</t>
  </si>
  <si>
    <t>Supermarket/Grocery Store</t>
  </si>
  <si>
    <t>Wholesale Club/Supercenter</t>
  </si>
  <si>
    <t>Wholesale Club/Supercenter refers to buildings used to conduct the retail sale of a wide variety of merchandise, typically in bulk quantities. Merchandise may include food, clothing, office supplies, furniture, electronics, books, sporting goods, toys, and hardware. Gross Floor Area should include all space within the building(s), including the sales floor, offices, storage areas, kitchens, staff break rooms, elevators, and stairwells.</t>
  </si>
  <si>
    <t>Other - Restaurant/Bar</t>
  </si>
  <si>
    <t>Other – Restaurant/Bar refers to buildings used for preparation and sale of ready-to-eat food and beverages, but which does not fit into the fast food restaurant, restaurant, or bar/nightclub property types. Gross Floor Area should include all space within the building(s), including kitchens, sales areas, dining areas, staff break rooms, and storage areas. Gross Floor Area should not include any outdoor/exterior seating areas, but the energy use of these outdoor areas should be reported on your energy meters.</t>
  </si>
  <si>
    <t>Healthcare</t>
  </si>
  <si>
    <t>Ambulatory Surgical Center</t>
  </si>
  <si>
    <t xml:space="preserve">Ambulatory Surgery Centers refers to health care facilities that provide same-day surgical care, including diagnostic and preventive procedures. Gross Floor Area should include all space within the building(s) including offices, operating and recovery rooms, waiting rooms, employee break rooms and kitchens, elevator shafts, stairways, mechanical rooms, and storage areas. </t>
  </si>
  <si>
    <t>Hospital (General Medical &amp; Surgical)*</t>
  </si>
  <si>
    <t xml:space="preserve">Hospital refers to a general medical and surgical hospital (including critical access hospitals and children’s hospitals). These facilities provide acute care services intended to treat patients for short periods of time, including emergency medical care, physician's office services, diagnostic care, ambulatory care, surgical care, and limited specialty services such as rehabilitation and cancer care. The definition of Hospital accounts for all space types owned by the hospital that are located within the Hospital building/campus, including non-clinical spaces such as administrative offices, food service, retail, hotels, and power plant. Gross Floor Area (GFA) should include all space within the building(s) on the campus including operating rooms, bedrooms, emergency treatment areas, medical offices, exam rooms, laboratories, lobbies, atriums, cafeterias, rest rooms, stairways, corridors connecting buildings, storage areas, and elevator shafts.   To get a score a Hospital must have: •    More than 50% of the GFA must be used for general medical and surgical services (does not include: long-term care (or long-term acute care), skilled nursing, specialty care, and ambulatory surgical centers) •    More than 50% of the licensed beds must provide acute care services.   Properties that use more than 50% of the GFA for long-term acute care, specialty care, and/or ambulatory surgical centers, or that have less than 50% of their beds licensed for acute care services are not eligible for an ENERGY STAR score. </t>
  </si>
  <si>
    <t>Medical Office</t>
  </si>
  <si>
    <t>All medical offices considered to be diagnostic type.</t>
  </si>
  <si>
    <t>Outpatient Rehabilitation/Physical Therapy</t>
  </si>
  <si>
    <t>Outpatient Rehabilitation/Physical Therapy offices refers to buildings used to provide diagnosis and treatment for rehabilitation and physical therapy. Gross Floor Area should include all space within the building(s) including offices, exam rooms, waiting rooms, indoor pool areas, atriums, employee break rooms and kitchens, rest rooms, elevator shafts, stairways, mechanical rooms, and storage areas.</t>
  </si>
  <si>
    <t>Residential Care Facility</t>
  </si>
  <si>
    <t>Residential Care Facilities refers to buildings that provide rehabilitative and restorative care to patients on a long-term or permanent basis. Residential Care Facilities treat mental health issues, substance abuse, and rehabilitation for injury, illness, and disabilities. This property type is intended for facilities that offer long-term residential care to residents of all ages who may need assistance with activities of daily living. If a facility is designed to provide nursing and assistance to seniors only, then the Senior Care Community property type should be used. Gross Floor Area should include all fully-enclosed space within the exterior walls of the building(s) including individual rooms or units, wellness centers, exam rooms, community rooms, small shops or service areas for residents and visitors (e.g. hair salons, convenience stores), staff offices, lobbies, atriums, cafeterias, kitchens, storage areas, hallways, basements, stairways, corridors between buildings, and elevator shafts. Open air stairwells, breezeways, and other similar areas that are not fully enclosed should not be included in the gross floor area.</t>
  </si>
  <si>
    <t>Senior Care Community</t>
  </si>
  <si>
    <t>Senior Care Community refers to buildings that house and provide care and assistance for elderly residents. Gross Floor Area should include all fully-enclosed space within the exterior walls of the building(s) including individual rooms or units, wellness centers, exam rooms, community rooms, small shops or service areas for residents and visitors (e.g. hair salons, convenience stores), staff offices, lobbies, atriums, cafeterias, kitchens, storage areas, hallways, basements, stairways, corridors between buildings, and elevator shafts. Open air stairwells, breezeways, and other similar areas that are not fully enclosed should not be included in the gross floor area. The ENERGY STAR score for Senior Care Community applies to nursing homes (skilled nursing facilities) and assisted living facilities and is not intended for retirement communities that offer only independent living – a community with only independent living should benchmark under the Multifamily property use.</t>
  </si>
  <si>
    <t>Urgent Care/Clinic/Other Outpatient</t>
  </si>
  <si>
    <t>Urgent Care Center/Clinic/Other Outpatient Office means the buildings used to diagnose and treat patients, usually on an unscheduled, walk-in basis, who have an injury or illness that requires immediate care but is not serious enough to warrant a visit to an emergency department. Includes facilities that provide same-day surgical, diagnostic and preventive care. Gross Floor Area should include all space within the building(s) including offices, exam rooms, waiting rooms, atriums, employee break rooms and kitchens, rest rooms, elevator shafts, stairways, mechanical rooms, and storage areas.</t>
  </si>
  <si>
    <t>Other - Specialty Hospital</t>
  </si>
  <si>
    <t>Other/Specialty Hospitals refers to long-term acute care hospitals, inpatient rehabilitation facilities, including Cancer Centers and Psychiatric and Substance Abuse Hospitals/Facilities. Gross Floor Area should include all space within the building(s) on the campus, including: medical offices, patient rooms, laboratories, lobbies, atriums, cafeterias, rest rooms, stairways, corridors connecting buildings, storage areas, elevator shafts.</t>
  </si>
  <si>
    <t>Lodging/ residential</t>
  </si>
  <si>
    <t>Barracks</t>
  </si>
  <si>
    <t xml:space="preserve">Barracks refers to residential buildings associated with military facilities or educational institutions which offer multiple accommodations for long-term residents.  Gross Floor Area should include all space within the building(s), including bedrooms, common areas, food service facilities, laundry facilities, meeting spaces, exercise rooms, health club/spas, lobbies, elevator shafts, storage areas, and stairways. </t>
  </si>
  <si>
    <t>Hotel</t>
  </si>
  <si>
    <t xml:space="preserve">Hotel refers to buildings renting overnight accommodations on a room/suite and nightly basis, and typically include a bath/shower and other facilities in guest rooms. Hotel properties typically have daily services available to guests including housekeeping/laundry and a front desk/concierge. Hotel does not apply to properties where more than 50% of the floor area is occupied by fractional ownership units such as condominiums or vacation timeshares, or to private residences that are rented out on a daily or weekly basis. Hotel properties should be majority-owned by a single entity and have rooms available on a nightly basis. Condominiums or Time Shares should select the Multifamily Housing property use.   Gross Floor Area should include all interior space within the building(s), including guestrooms, halls, lobbies, atriums food preparation and restaurant space, conference and banquet space, fitness centers/spas, indoor pool areas, laundry facilities, elevator shafts, stairways, mechanical rooms, storage areas, employee break rooms, and back-of-house offices. </t>
  </si>
  <si>
    <t>Motel or inn</t>
  </si>
  <si>
    <t>Motel is a hotel like lodging where most rooms are entered from the exterior. Gross Floor Area should include all interior space within the building, including guestrooms, halls,
lobbies, atriums food preparation and restaurant space, conference and banquet space, fitness
centers/spas, indoor pool areas, laundry facilities, elevator shafts, stairways, mechanical rooms,
storage areas, employee break rooms, and back-of-house offices.</t>
  </si>
  <si>
    <t>Multifamily Housing</t>
  </si>
  <si>
    <t xml:space="preserve">Multifamily Housing refers to residential properties that contain two or more residential living units. These properties may include low-rise buildings (1-4 stories), mid-rise buildings (5-9 stories), or high-rise buildings (10+ stories). Occupants of these buildings may include tenants, cooperators, and/or individual owners. Eligibility requirements for an ENERGY STAR score and certification for Multifamily Housing properties include: •   2 units or more per building •   20 units or more per property/campus •   At least 80% occupancy •   Communities of single-family homes are not eligible. If your property is a mix of multifamily and single-family homes, the property would still be eligible if the single-family homes are less than 25% of the total GFA.  Gross Floor Area (GFA) should include all buildings that are part of the multifamily property, including any separate management offices or other buildings that may not contain living units. Gross Floor Area should include all fully-enclosed space within the outside surfaces of the exterior walls of the building(s) including living space in each unit (including occupied and unoccupied units), interior common areas (e.g. lobbies, offices, community rooms, common kitchens, fitness rooms, indoor pools), hallways, stairwells, elevator shafts, connecting corridors between buildings, storage areas, and mechanical space such as a boiler room. Open air stairwells, breezeways, and other similar areas that are not fully enclosed should not be included in the GFA. </t>
  </si>
  <si>
    <t>Prison/ Incarceration</t>
  </si>
  <si>
    <t>Prison/Incarceration refers to federal, state, local, or private-sector buildings used for the detention of persons awaiting trial or convicted of crimes. Gross Floor Area should include all space within the building(s), including holding cells, cafeterias, administrative spaces, kitchens, lobbies, atriums, conference rooms and auditoriums, fitness areas, storage areas, stairways, and elevator shafts.</t>
  </si>
  <si>
    <t>Residence Hall/Dormitory</t>
  </si>
  <si>
    <t>Residence Hall/Dormitory refers to buildings associated with educational institutions or military facilities which offer multiple accommodations for long-term residents. Gross Floor Area should include all space within the building(s), including bedrooms, common areas, food service facilities, laundry facilities, meeting spaces, exercise rooms, health club/spas, lobbies, elevator shafts, storage areas, and stairways.</t>
  </si>
  <si>
    <t>Other - Lodging/Residential</t>
  </si>
  <si>
    <t>Other – Lodging/Residential refers to buildings used for residential purposes other than those described in the available property uses in Portfolio Manager (i.e. residential other than multifamily residential, single family home, senior care community, residence hall/dormitory, barracks, prison/incarceration, or hotel). Gross Floor Area should include all space within the building(s), including living areas, common areas, administrative space, kitchens used by staff, lobbies, waiting areas, cafeterias, stairways, atriums, elevator shafts, and storage areas.</t>
  </si>
  <si>
    <t>Mixed use</t>
  </si>
  <si>
    <t>Mixed Use Property</t>
  </si>
  <si>
    <t>Must use of Section 7.2.3 method for mixed use buildings.</t>
  </si>
  <si>
    <t xml:space="preserve">Medical Office refers to buildings used to provide diagnosis and treatment for medical, dental, or psychiatric outpatient care. Gross Floor Area should include all space within the building(s) including offices, exam rooms, laboratories, lobbies, atriums, conference rooms and auditoriums, employee break rooms and kitchens, rest rooms, elevator shafts, stairways, mechanical rooms, and storage areas. If you have restaurants, retail (pharmacy), or services (dry cleaners) within the Medical Office, you should most likely include this square footage and energy in the Medical Office Property Use.  </t>
  </si>
  <si>
    <t>Admin/professional office</t>
  </si>
  <si>
    <t>Office refers to buildings used for the conduct of commercial or governmental business activities. This includes administrative and professional offices. Gross Floor Area should include all space within the building(s) including offices, conference rooms and auditoriums, kitchens used by staff, lobbies, fitness areas for staff, storage areas, stairways, and elevator shafts. If you have restaurants, retail, or services (dry cleaners) within the Office, you should most likely include this square footage and energy in the Office Property Use. There are 4 exceptions to this rule when you should create a separate Property Use: •   If it is a Property Use Type that can get an ENERGY STAR Score (note: Retail can only get a score if it is greater than 5,000 square feet) •   If it accounts for more than 25% of the property's GFA •   If it is a vacant/unoccupied Office •   If the Hours of Operation differ by more than 10 hours from the main Property Use.</t>
  </si>
  <si>
    <t>Bank/other financial</t>
  </si>
  <si>
    <t xml:space="preserve">Financial Office refers to buildings used for financial services such as bank headquarters and securities and brokerage firms.   Gross Floor Area should include all space within the building(s) including offices, trading floors, conference rooms and auditoriums, vaults, kitchens used by staff, lobbies, atriums, fitness areas for staff, storage areas, stairways, and elevator shafts. </t>
  </si>
  <si>
    <t>Government office</t>
  </si>
  <si>
    <t>Gov Office is an office used by employees of Federal , State, County, City Governments.</t>
  </si>
  <si>
    <t>Medical office (diagnostic)</t>
  </si>
  <si>
    <t>Other office</t>
  </si>
  <si>
    <t>Other office is an office that does not fit any of the other office definitions.</t>
  </si>
  <si>
    <t>Veterinary Office</t>
  </si>
  <si>
    <t>A Veterinary Office refers to buildings used for the medical care and treatment of animals. Gross Floor Area should include all space within the building(s) including offices, exam rooms, waiting rooms, atriums, employee break rooms and kitchens, rest rooms, elevator shafts, stairways, mechanical rooms, and storage areas.</t>
  </si>
  <si>
    <t>Other - Office</t>
  </si>
  <si>
    <t>Public services</t>
  </si>
  <si>
    <t>Courthouse</t>
  </si>
  <si>
    <t>Courthouse refers to buildings used for federal, state, or local courts, and associated administrative office space. Gross Floor Area should include all space within the building(s), including temporary holding cells, chambers, kitchens used by staff, lobbies, atriums, conference rooms and auditoriums, fitness areas for staff, storage areas, stairways, and elevator shafts.</t>
  </si>
  <si>
    <t>Fire Station</t>
  </si>
  <si>
    <t>Fire Station refers to buildings used to provide emergency response services associated with fires. Fire stations may be staffed by either volunteer or full-time paid firemen. Gross Floor Area should include all space within the building(s), including office areas, vehicle storage areas, residential areas (if applicable), storage areas, break rooms, kitchens, elevator shafts, and stairwells.</t>
  </si>
  <si>
    <t>Mailing Center/Post Office</t>
  </si>
  <si>
    <t>Mailing Center/Post Office refers to buildings used as retail establishments dedicated to mail and mailing supplies. This includes U.S. Post Offices, in addition to private retailers that offer priority mail services and mailing supplies. Gross Floor Area should include all space within the building(s), including retail counters, administrative space, kitchens used by staff, lobbies, conference rooms, storage areas, stairways, and mechanical rooms.</t>
  </si>
  <si>
    <t>Police Station</t>
  </si>
  <si>
    <t>Police Station applies to buildings used for federal, state, or local police forces and their associated office space. Gross Floor Area should include all space within the building(s), including offices, temporary holding cells, kitchens used by staff, lobbies, atriums, conference rooms and auditoriums, fitness areas for staff, storage areas, stairways, and elevator shafts.</t>
  </si>
  <si>
    <t>Transportation Terminal/Station</t>
  </si>
  <si>
    <t>Transportation Terminal/Station applies to buildings used primarily for accessing public or private transportation. This includes train stations, bus stations, airports, and seaports. These terminals include areas for ticket purchases, and embarkation/disembarkation, and may also include public waiting areas with restaurants and other concessions. Gross Floor Area should include all space within the building(s), including boarding areas, waiting areas, administrative space, kitchens used by staff, lobbies, restaurants, cafeterias, stairways, atriums, elevator shafts, and storage areas. This should not include any exterior spaces associated with the terminals, such as drop-off areas, outdoor platforms, or outdoor loading docks/bays.</t>
  </si>
  <si>
    <t>Other - Public Service</t>
  </si>
  <si>
    <t>Other – Public Services refers to buildings used by public-sector organizations to provide public services other than those described in the available property uses in Portfolio Manager (i.e. services other than offices, courthouses, drinking water treatment and distribution plants, fire stations, libraries, mailing centers or post offices, police stations, prisons or incarceration facilities, social or meeting halls, transportation terminals or stations, or wastewater treatment plants). Gross Floor Area should include all space within the building(s), including administrative space, kitchens used by staff, lobbies, waiting areas, cafeterias, stairways, atriums, elevator shafts, landscaping sheds, and storage areas.</t>
  </si>
  <si>
    <t>Religious worship</t>
  </si>
  <si>
    <t>Worship Facility</t>
  </si>
  <si>
    <t>Worship Facility refers to buildings that are used as places of worship. This includes churches, temples, mosques, synagogues, meetinghouses, or any other buildings that primarily function as a place of religious worship. Gross Floor Area should include all areas inside the building that includes the primary worship area, including food preparation, community rooms, classrooms, and supporting areas such as restrooms, storage areas, hallways, and elevator shafts. The ENERGY STAR score for Worship Facilities applies to buildings that function as the primary place of worship and not to other buildings that may be associated with a religious organization, such as living quarters, schools, or buildings used primarily for other community activities. To receive an ENERGY STAR score, a Worship facility must have at least 25 seats, but cannot have more than 4,000.</t>
  </si>
  <si>
    <t>Automobile Dealership</t>
  </si>
  <si>
    <t xml:space="preserve">Automobile Dealership refers to buildings used for the sale of new or used cars and light trucks. Gross Floor Area should include all space within the building(s), including sales floors, offices, conference rooms, vehicle service centers, parts storage areas, waiting rooms, staff break rooms, hallways, and stairwells. Gross Floor Area should not include any exterior spaces such as vehicle parking areas. </t>
  </si>
  <si>
    <t>Enclosed Mall</t>
  </si>
  <si>
    <t xml:space="preserve">Enclosed Mall refers to buildings that house multiple stores, often “anchored” by one or more department stores, and with interior walkways. Most stores will not have entrances accessible from outside, with the exception of the “anchor” stores. Gross Floor Area should include all space within the building(s), including retail stores, offices, food courts, restaurants, storage areas, staff break rooms, atriums, walkways, stairwells, and mechanical rooms. </t>
  </si>
  <si>
    <t>Lifestyle Center</t>
  </si>
  <si>
    <t>Enclosed mall</t>
  </si>
  <si>
    <t>Other retail</t>
  </si>
  <si>
    <t xml:space="preserve">Other -Lifestyle Center refers to a mixed-use commercial development that includes retail stores and leisure amenities that do not fit the definition of Life Style - Retails store. Gross Floor Area should include all space within the building(s), including retail stores, offices, food courts, restaurants, residential areas, storage areas, staff break rooms, walkways, stairwells, and mechanical areas. Do not include any exterior spaces such as pedestrian walkways or vehicle parking areas. </t>
  </si>
  <si>
    <t>Retail store</t>
  </si>
  <si>
    <r>
      <t xml:space="preserve">Lifestyle Center refers to a mixed-use commercial development that includes retail stores and leisure amenities, where individual retail stores typically contain an entrance accessible from the outside and are not connected by internal walkways. Lifestyle centers have an open-air design, </t>
    </r>
    <r>
      <rPr>
        <u/>
        <sz val="11"/>
        <color theme="1"/>
        <rFont val="Calibri"/>
        <family val="2"/>
      </rPr>
      <t>unlike traditional enclosed malls,</t>
    </r>
    <r>
      <rPr>
        <sz val="11"/>
        <color theme="1"/>
        <rFont val="Calibri"/>
        <family val="2"/>
      </rPr>
      <t xml:space="preserve"> and often include landscaped pedestrian areas, as well as streets and vehicle parking. Gross Floor Area should include all space within the building(s), including retail stores, offices, food courts, restaurants, residential areas, storage areas, staff break rooms, walkways, stairwells, and mechanical areas. Do not include any exterior spaces such as pedestrian walkways or vehicle parking areas. </t>
    </r>
  </si>
  <si>
    <t>Retail Store</t>
  </si>
  <si>
    <t>Retail Store refers to individual stores used to conduct the retail sale of non-food consumer goods such as clothing, books, toys, sporting goods, office supplies, hardware, and electronics. Buildings containing multiple stores should be classified as enclosed mall, lifestyle center, or strip mall. Gross Floor Area should include all space within the building(s), including sales areas, storage areas, offices staff break rooms, elevators, and stairwells. To receive an ENERGY STAR score, a Retail Store must be a single store that is at least 5,000 square feet (464.5 m2 ) and have an exterior entrance to the public. The ENERGY STAR score applies to: Department Stores, Discount Stores, Drug Stores, Dollar Stores, Home Center/Hardware Stores, and Apparel/Specialty Stores (e.g. books, clothing, office products, toys, home goods, and electronics). Retail configurations eligible to receive an ENERGY STAR score/certification include: free standing stores; individual stores located in open air or strip centers; and anchor stores in enclosed malls. Retail configurations NOT eligible to receive an ENERGY STAR score/certification include: enclosed malls; individual stores located within enclosed malls (except those with an exterior entrance); lifestyle centers; strip malls; and individual stores that are part of a larger non-mall building (i.e. office or hotel). Convenience Stores, Automobile Dealerships, and Restaurants are not eligible to earn an ENERGY STAR score as Retail. Supermarkets are eligible for an ENERGY STAR score under the Supermarket property type. Warehouse Clubs and Supercenters are eligible for an ENERGY STAR score under the Warehouse Club/Supercenter property type.</t>
  </si>
  <si>
    <t>Strip Mall</t>
  </si>
  <si>
    <t>Strip mall refers to buildings comprising more than one retail store, restaurant, or other business, in an open-air configuration where each establishment has an exterior entrance to the public and there are no internal walkways. Gross Floor Area should include all space within the building(s), including retail stores, offices, restaurants, storage areas, staff break rooms, and stairwells. Do not include any exterior spaces such as vehicle parking areas. Note that individual stores within strip malls may be eligible to receive an ENERGY STAR score if they are over 5,000 square feet in size and have an exterior entrance to the public.</t>
  </si>
  <si>
    <t>Other - Retail/Mall</t>
  </si>
  <si>
    <t>Technology/ science</t>
  </si>
  <si>
    <t>Data Center</t>
  </si>
  <si>
    <t xml:space="preserve">Data Center refers to buildings specifically designed and equipped to meet the needs of high-density computing equipment, such as server racks, used for data storage and processing. Typically, these facilities require dedicated uninterruptible power supplies and cooling systems. Data center functions may include traditional enterprise services, on-demand enterprise services, high performance computing, internet facilities, and/or hosting facilities. Often Data Centers are free standing, mission critical computing centers. When a data center is located within a larger building, it will usually have its own power and cooling systems and require a constant power load of 75 kW or more. Data Center is intended for sophisticated computing and server functions; it should not be used to represent a server closet or computer training area. Gross Floor Area should include all space within the building(s) including raised floor computing space, server rack aisles, storage silos, control console areas, battery rooms, mechanical rooms for cooling equipment, administrative office areas, elevator shafts, stairways, break rooms and restrooms. When a data center is located within a larger building, only the spaces that are uniquely associated with the data center should be included in the gross floor area. For example, do not include spaces shared by the data center and other tenants, such as break rooms or hallways. </t>
  </si>
  <si>
    <t>Laboratory</t>
  </si>
  <si>
    <t xml:space="preserve">Laboratory refers to buildings that provide controlled conditions in which scientific research, measurement, and experiments are performed or practical science is taught. Gross Floor Area should include all space within the building(s) including workstations/hoods, offices, conference rooms, storage areas, decontamination rooms, mechanical rooms, elevator shafts, and stairwells. </t>
  </si>
  <si>
    <t>Other - Technology/ Science</t>
  </si>
  <si>
    <t>Other service</t>
  </si>
  <si>
    <t>Other – Technology/Science refers to buildings used for science and technology related services other than Laboratories and Data Centers. Gross Floor Area should include all space within the building(s), including areas with the main business activity, production areas, administrative offices, employee break areas, stairways, atriums, elevator shafts, and storage areas.</t>
  </si>
  <si>
    <t>Personal Services (Health/Beauty, Dry Cleaning, etc.)</t>
  </si>
  <si>
    <t>Personal Services refers to buildings used to sell services rather than physical goods. Examples include dry cleaners, salons, spas, etc. Gross Floor Area should include all space within the building(s), including sales floors, offices, storage areas, staff break rooms, walkways, and stairwells.</t>
  </si>
  <si>
    <t>Repair Services (Vehicle, Shoe, Locksmith, etc.)</t>
  </si>
  <si>
    <t>Repair shop</t>
  </si>
  <si>
    <t>Repair Services refers to buildings in which repair service is provided other than vehicle repair or maintenance. Examples include vehicle service or repair shops, shoe repair, jewelry repair, locksmiths, etc. Gross Floor Area should include all space within the building(s), including sales floors, repair areas, workshops, offices, parts storage areas, waiting rooms, staff break rooms, hallways, and stairwells.</t>
  </si>
  <si>
    <t>Vehicle service/repair shop</t>
  </si>
  <si>
    <t>Vehicle services/repair shop refers to buildings in which vehicle repair service is provided.  Examples include vehicle mechanical repair, body and paint shops, muffler, brake and tire shops.  Gross Floor Area should include all space within the building(s), including sales floors, repair areas, workshops, offices, parts storage areas, waiting rooms, staff break rooms, hallways, and stairwells.</t>
  </si>
  <si>
    <t>Vehicle storage/maintenance</t>
  </si>
  <si>
    <t>Other - Services</t>
  </si>
  <si>
    <t>Other - Services refers to buildings in which primarily services are offered, but which does not fit into the Personal Services or Repair Services property types. Examples include kennels, photo processing shops, etc. Gross Floor Area should include all space within the building(s), including sales floors, offices, storage areas, staff break rooms, walkways, and stairwells.</t>
  </si>
  <si>
    <t>Utility</t>
  </si>
  <si>
    <t>Energy/Power Station</t>
  </si>
  <si>
    <t>Energy/Power Station applies to buildings containing machinery and/or associated equipment for generating electricity or district heat (steam, hot water, or chilled water) from a raw fuel, including fossil fuel power plants, traditional district heat power plants, combined heat and power plants, nuclear reactors, hydroelectric dams, or facilities associated with a solar or wind farm. Gross Floor Area should include all space within the building(s), including power generation areas (boilers, turbines etc.), administrative space, cooling towers, kitchens used by staff, lobbies, meeting rooms, cafeterias, stairways, elevator shafts, and storage areas (which may include fossil fuel storage tanks or bins). This should not include any exterior spaces associated with the power stations.</t>
  </si>
  <si>
    <t>Other - Utility</t>
  </si>
  <si>
    <t>Other – Utility applies to buildings used by a utility for some purpose other than general office or energy/power generation. This may include utility transfer stations or maintenance facilities. Note that an administrative office occupied by a utility should be entered as Office, and a power or energy generation plant should be entered as Energy/Power Station. Gross Floor Area should include all space within the building(s), including administrative space, maintenance and equipment areas, generator rooms, kitchens used by staff, lobbies, meeting rooms, stairways, elevator shafts, and storage areas. This should not include any exterior spaces associated with utility operations.</t>
  </si>
  <si>
    <t>Warehouse/ storage</t>
  </si>
  <si>
    <t>Self-Storage Facility</t>
  </si>
  <si>
    <t>Self-Storage Facility refers to buildings that are used for private storage. Typically, a single Self Storage Facility will contain a variety of individual units that are rented out for the purpose of storing personal belongings. Gross Floor Area should include all space within the building(s), including individual storage units, administrative offices, security and maintenance areas, mechanical rooms, hallways, stairways, and elevator shafts. This should not include exterior/outdoor loading bays or docks.</t>
  </si>
  <si>
    <t>Distribution Center</t>
  </si>
  <si>
    <t xml:space="preserve">Distribution Center refers to unrefrigerated buildings that are used for the temporary storage and redistribution of goods, manufactured products, merchandise or raw materials. Buildings that are used primarily for assembling, modifying, manufacturing, or growing goods, products, merchandise or raw material should be classified as Manufacturing Facility.   Gross Floor Area should include all space within the building(s) including space designed to store non-perishable goods and merchandise, offices, lobbies, stairways, rest rooms, equipment storage areas, and elevator shafts. This should not include exterior/outdoor loading bays or docks. </t>
  </si>
  <si>
    <t>Nonrefrigerated Warehouse</t>
  </si>
  <si>
    <t>Non-Refrigerated Warehouse refers to unrefrigerated buildings that are used to store goods, manufactured products, merchandise or raw materials. Buildings that are used primarily for assembling, modifying, manufacturing, or growing goods, products, merchandise or raw material should be classified as Manufacturing Facility.   Gross Floor Area should include all space within the building(s), including the main storage rooms, administrative office offices, lobbies, stairways, restrooms, equipment storage areas, and elevator shafts. This should not include exterior/outdoor loading bays or docks.</t>
  </si>
  <si>
    <t>Refrigerated Warehouse</t>
  </si>
  <si>
    <t>Refrigerated Warehouse refers to refrigerated buildings that are used to store or redistribute perishable goods or merchandise under refrigeration at temperatures below 50 degrees Fahrenheit (10 degrees Celsius). Buildings that are used primarily for assembling, modifying, manufacturing, or growing goods, products, merchandise or raw material should be classified as Manufacturing Facility. Gross Floor Area should include all space within the building(s), which includes temperature controlled areas, administrative offices, lobbies, stairways, restrooms, equipment storage areas, and elevator shafts. This should not include exterior/outdoor loading bays or docks.</t>
  </si>
  <si>
    <t>Notes:</t>
  </si>
  <si>
    <t>1. Select the most specific building activity type that applies.</t>
  </si>
  <si>
    <t>2. For building type definitions see Energy Star portfolio manager definitions except as follows:</t>
  </si>
  <si>
    <t>Data center: Is an activity space designed and equipped to meet the needs of high density computing equipment, such as server racks, used for data storage and processing, including dedicated uninterruptible power supplies and cooling systems and require a constant power load of 75 kW or more. Gross floor area shall only include space within the building including raised floor computing space, server rack aisles, storage silos, control console areas, battery rooms and mechanical rooms for dedicated cooling equipment. Gross floor area shall not include a server closet, telecommunications equipment closet, computer training area, office, elevator, corridors, or other auxiliary space.</t>
  </si>
  <si>
    <t>Urgent care center/clinic/other outpatient office means the buildings used to diagnose and treat patients, usually on an unscheduled, walk-in basis, who have an injury or illness that requires immediate care but is not serious enough to warrant a visit to an emergency department. Includes facilities that provide same-day surgical, diagnostic and preventive care.</t>
  </si>
  <si>
    <t>3. All medical offices considered to be diagnostic type.</t>
  </si>
  <si>
    <t>4. Must use of Section 7.2.3 method for mixed use buildings.</t>
  </si>
  <si>
    <t>5. Suggest considering use of Section 7.2.3 method for mixed use buildings.</t>
  </si>
  <si>
    <t>6. This is a building or activity without an energy target. Included to provide definition only.</t>
  </si>
  <si>
    <t>7. This is a building or activity without an energy target. This may be exempt from the standard, see Section Z4.1 2, d.</t>
  </si>
  <si>
    <r>
      <rPr>
        <b/>
        <sz val="12"/>
        <color rgb="FF000000"/>
        <rFont val="Calibri"/>
      </rPr>
      <t>1.</t>
    </r>
    <r>
      <rPr>
        <b/>
        <sz val="7"/>
        <color rgb="FF000000"/>
        <rFont val="Times New Roman"/>
      </rPr>
      <t xml:space="preserve">  </t>
    </r>
    <r>
      <rPr>
        <b/>
        <sz val="12"/>
        <color rgb="FF000000"/>
        <rFont val="Calibri"/>
      </rPr>
      <t>How would you rate the lighting which reaches your workstation overall?</t>
    </r>
  </si>
  <si>
    <r>
      <rPr>
        <sz val="11"/>
        <color rgb="FF000000"/>
        <rFont val="Calibri"/>
      </rPr>
      <t>a.</t>
    </r>
    <r>
      <rPr>
        <sz val="7"/>
        <color rgb="FF000000"/>
        <rFont val="Times New Roman"/>
      </rPr>
      <t xml:space="preserve">       </t>
    </r>
    <r>
      <rPr>
        <sz val="11"/>
        <color rgb="FF000000"/>
        <rFont val="Calibri"/>
      </rPr>
      <t>Overall lighting (electric and daylight)</t>
    </r>
  </si>
  <si>
    <r>
      <rPr>
        <sz val="7"/>
        <color rgb="FF000000"/>
        <rFont val="Times New Roman"/>
      </rPr>
      <t xml:space="preserve"> </t>
    </r>
    <r>
      <rPr>
        <sz val="11"/>
        <color rgb="FF000000"/>
        <rFont val="Calibri"/>
      </rPr>
      <t>i.</t>
    </r>
    <r>
      <rPr>
        <sz val="7"/>
        <color rgb="FF000000"/>
        <rFont val="Times New Roman"/>
      </rPr>
      <t xml:space="preserve">      </t>
    </r>
    <r>
      <rPr>
        <sz val="11"/>
        <color rgb="FF000000"/>
        <rFont val="Calibri"/>
      </rPr>
      <t>Very dissatisfied</t>
    </r>
  </si>
  <si>
    <r>
      <rPr>
        <sz val="11"/>
        <color rgb="FF000000"/>
        <rFont val="Calibri"/>
      </rPr>
      <t>ii.</t>
    </r>
    <r>
      <rPr>
        <sz val="7"/>
        <color rgb="FF000000"/>
        <rFont val="Times New Roman"/>
      </rPr>
      <t xml:space="preserve">      </t>
    </r>
    <r>
      <rPr>
        <sz val="11"/>
        <color rgb="FF000000"/>
        <rFont val="Calibri"/>
      </rPr>
      <t>Somewhat dissatisfied</t>
    </r>
  </si>
  <si>
    <r>
      <rPr>
        <sz val="11"/>
        <color rgb="FF000000"/>
        <rFont val="Calibri"/>
      </rPr>
      <t>iii.</t>
    </r>
    <r>
      <rPr>
        <sz val="7"/>
        <color rgb="FF000000"/>
        <rFont val="Times New Roman"/>
      </rPr>
      <t xml:space="preserve">      </t>
    </r>
    <r>
      <rPr>
        <sz val="11"/>
        <color rgb="FF000000"/>
        <rFont val="Calibri"/>
      </rPr>
      <t>Neutral</t>
    </r>
  </si>
  <si>
    <r>
      <rPr>
        <sz val="7"/>
        <color rgb="FF000000"/>
        <rFont val="Times New Roman"/>
      </rPr>
      <t xml:space="preserve"> </t>
    </r>
    <r>
      <rPr>
        <sz val="11"/>
        <color rgb="FF000000"/>
        <rFont val="Calibri"/>
      </rPr>
      <t>iv.</t>
    </r>
    <r>
      <rPr>
        <sz val="7"/>
        <color rgb="FF000000"/>
        <rFont val="Times New Roman"/>
      </rPr>
      <t xml:space="preserve">      </t>
    </r>
    <r>
      <rPr>
        <sz val="11"/>
        <color rgb="FF000000"/>
        <rFont val="Calibri"/>
      </rPr>
      <t>Somewhat satisfied</t>
    </r>
  </si>
  <si>
    <r>
      <rPr>
        <sz val="7"/>
        <color rgb="FF000000"/>
        <rFont val="Times New Roman"/>
      </rPr>
      <t xml:space="preserve"> </t>
    </r>
    <r>
      <rPr>
        <sz val="11"/>
        <color rgb="FF000000"/>
        <rFont val="Calibri"/>
      </rPr>
      <t>v.</t>
    </r>
    <r>
      <rPr>
        <sz val="7"/>
        <color rgb="FF000000"/>
        <rFont val="Times New Roman"/>
      </rPr>
      <t xml:space="preserve">      </t>
    </r>
    <r>
      <rPr>
        <sz val="11"/>
        <color rgb="FF000000"/>
        <rFont val="Calibri"/>
      </rPr>
      <t>Very satisfied</t>
    </r>
  </si>
  <si>
    <r>
      <rPr>
        <sz val="11"/>
        <color rgb="FF000000"/>
        <rFont val="Calibri"/>
      </rPr>
      <t>vi.</t>
    </r>
    <r>
      <rPr>
        <sz val="7"/>
        <color rgb="FF000000"/>
        <rFont val="Times New Roman"/>
      </rPr>
      <t xml:space="preserve">      </t>
    </r>
    <r>
      <rPr>
        <sz val="11"/>
        <color rgb="FF000000"/>
        <rFont val="Calibri"/>
      </rPr>
      <t>NA</t>
    </r>
  </si>
  <si>
    <r>
      <t>b.</t>
    </r>
    <r>
      <rPr>
        <sz val="7"/>
        <color theme="1"/>
        <rFont val="Times New Roman"/>
        <charset val="1"/>
      </rPr>
      <t xml:space="preserve">       </t>
    </r>
    <r>
      <rPr>
        <sz val="11"/>
        <color theme="1"/>
        <rFont val="Calibri"/>
        <family val="2"/>
        <charset val="1"/>
      </rPr>
      <t>Electric lights alone</t>
    </r>
  </si>
  <si>
    <r>
      <t>c.</t>
    </r>
    <r>
      <rPr>
        <sz val="7"/>
        <color theme="1"/>
        <rFont val="Times New Roman"/>
        <charset val="1"/>
      </rPr>
      <t xml:space="preserve">       </t>
    </r>
    <r>
      <rPr>
        <sz val="11"/>
        <color theme="1"/>
        <rFont val="Calibri"/>
        <family val="2"/>
        <charset val="1"/>
      </rPr>
      <t>Daylighting alone</t>
    </r>
  </si>
  <si>
    <r>
      <t>d.</t>
    </r>
    <r>
      <rPr>
        <sz val="7"/>
        <color theme="1"/>
        <rFont val="Times New Roman"/>
        <charset val="1"/>
      </rPr>
      <t xml:space="preserve">       </t>
    </r>
    <r>
      <rPr>
        <sz val="11"/>
        <color theme="1"/>
        <rFont val="Calibri"/>
        <family val="2"/>
        <charset val="1"/>
      </rPr>
      <t>Additional info you want to tell us (optional)</t>
    </r>
  </si>
  <si>
    <r>
      <rPr>
        <b/>
        <sz val="12"/>
        <color rgb="FF000000"/>
        <rFont val="Calibri"/>
      </rPr>
      <t>2.</t>
    </r>
    <r>
      <rPr>
        <b/>
        <sz val="7"/>
        <color rgb="FF000000"/>
        <rFont val="Times New Roman"/>
      </rPr>
      <t xml:space="preserve">  </t>
    </r>
    <r>
      <rPr>
        <b/>
        <sz val="12"/>
        <color rgb="FF000000"/>
        <rFont val="Calibri"/>
      </rPr>
      <t>Are there any lighting issues that interfere with your ability to get your job done?</t>
    </r>
  </si>
  <si>
    <r>
      <rPr>
        <b/>
        <sz val="12"/>
        <color rgb="FF000000"/>
        <rFont val="Calibri"/>
      </rPr>
      <t>3.</t>
    </r>
    <r>
      <rPr>
        <b/>
        <sz val="7"/>
        <color rgb="FF000000"/>
        <rFont val="Times New Roman"/>
      </rPr>
      <t xml:space="preserve">  </t>
    </r>
    <r>
      <rPr>
        <b/>
        <sz val="12"/>
        <color rgb="FF000000"/>
        <rFont val="Calibri"/>
      </rPr>
      <t>Have</t>
    </r>
    <r>
      <rPr>
        <b/>
        <sz val="7"/>
        <color rgb="FF000000"/>
        <rFont val="Times New Roman"/>
      </rPr>
      <t xml:space="preserve"> </t>
    </r>
    <r>
      <rPr>
        <b/>
        <sz val="12"/>
        <color rgb="FF000000"/>
        <rFont val="Calibri"/>
      </rPr>
      <t>the lighting fixtures in your area been placed in the wrong place or aimed incorrectly?</t>
    </r>
  </si>
  <si>
    <r>
      <t>a.</t>
    </r>
    <r>
      <rPr>
        <sz val="7"/>
        <color theme="1"/>
        <rFont val="Times New Roman"/>
        <charset val="1"/>
      </rPr>
      <t xml:space="preserve">      </t>
    </r>
    <r>
      <rPr>
        <sz val="12"/>
        <color theme="1"/>
        <rFont val="Calibri"/>
        <family val="2"/>
        <charset val="1"/>
      </rPr>
      <t>No</t>
    </r>
  </si>
  <si>
    <r>
      <rPr>
        <sz val="12"/>
        <color rgb="FF000000"/>
        <rFont val="Calibri"/>
      </rPr>
      <t>b.</t>
    </r>
    <r>
      <rPr>
        <sz val="7"/>
        <color rgb="FF000000"/>
        <rFont val="Times New Roman"/>
      </rPr>
      <t xml:space="preserve">      </t>
    </r>
    <r>
      <rPr>
        <sz val="12"/>
        <color rgb="FF000000"/>
        <rFont val="Calibri"/>
      </rPr>
      <t>Yes (please describe)</t>
    </r>
  </si>
  <si>
    <r>
      <rPr>
        <b/>
        <sz val="12"/>
        <color rgb="FF000000"/>
        <rFont val="Calibri"/>
      </rPr>
      <t>4.</t>
    </r>
    <r>
      <rPr>
        <b/>
        <sz val="7"/>
        <color rgb="FF000000"/>
        <rFont val="Times New Roman"/>
      </rPr>
      <t xml:space="preserve">  </t>
    </r>
    <r>
      <rPr>
        <b/>
        <sz val="12"/>
        <color rgb="FF000000"/>
        <rFont val="Calibri"/>
      </rPr>
      <t>Are you getting the right amount of light at your workstation?</t>
    </r>
  </si>
  <si>
    <r>
      <t>a.</t>
    </r>
    <r>
      <rPr>
        <sz val="7"/>
        <color theme="1"/>
        <rFont val="Times New Roman"/>
        <charset val="1"/>
      </rPr>
      <t xml:space="preserve">      </t>
    </r>
    <r>
      <rPr>
        <sz val="12"/>
        <color theme="1"/>
        <rFont val="Calibri"/>
        <family val="2"/>
        <charset val="1"/>
      </rPr>
      <t>Too little light</t>
    </r>
  </si>
  <si>
    <r>
      <t>b.</t>
    </r>
    <r>
      <rPr>
        <sz val="7"/>
        <color theme="1"/>
        <rFont val="Times New Roman"/>
        <charset val="1"/>
      </rPr>
      <t xml:space="preserve">      </t>
    </r>
    <r>
      <rPr>
        <sz val="12"/>
        <color theme="1"/>
        <rFont val="Calibri"/>
        <family val="2"/>
        <charset val="1"/>
      </rPr>
      <t>About right</t>
    </r>
  </si>
  <si>
    <r>
      <t>c.</t>
    </r>
    <r>
      <rPr>
        <sz val="7"/>
        <color theme="1"/>
        <rFont val="Times New Roman"/>
        <charset val="1"/>
      </rPr>
      <t xml:space="preserve">       </t>
    </r>
    <r>
      <rPr>
        <sz val="12"/>
        <color theme="1"/>
        <rFont val="Calibri"/>
        <family val="2"/>
        <charset val="1"/>
      </rPr>
      <t>Too much light</t>
    </r>
  </si>
  <si>
    <r>
      <t>d.</t>
    </r>
    <r>
      <rPr>
        <sz val="7"/>
        <color theme="1"/>
        <rFont val="Times New Roman"/>
        <charset val="1"/>
      </rPr>
      <t xml:space="preserve">      </t>
    </r>
    <r>
      <rPr>
        <sz val="12"/>
        <color theme="1"/>
        <rFont val="Calibri"/>
        <family val="2"/>
        <charset val="1"/>
      </rPr>
      <t>Describe any problems you are having.</t>
    </r>
  </si>
  <si>
    <r>
      <rPr>
        <b/>
        <sz val="11"/>
        <color rgb="FF000000"/>
        <rFont val="Calibri"/>
      </rPr>
      <t>5.</t>
    </r>
    <r>
      <rPr>
        <b/>
        <sz val="7"/>
        <color rgb="FF000000"/>
        <rFont val="Times New Roman"/>
      </rPr>
      <t>  </t>
    </r>
    <r>
      <rPr>
        <b/>
        <sz val="12"/>
        <color rgb="FF000000"/>
        <rFont val="Calibri"/>
      </rPr>
      <t>How do you feel about</t>
    </r>
    <r>
      <rPr>
        <b/>
        <sz val="11"/>
        <color rgb="FF000000"/>
        <rFont val="Calibri"/>
      </rPr>
      <t xml:space="preserve"> the general ‘color’ of the light in your work space?</t>
    </r>
  </si>
  <si>
    <r>
      <rPr>
        <sz val="11"/>
        <color rgb="FF000000"/>
        <rFont val="Calibri"/>
      </rPr>
      <t>a.</t>
    </r>
    <r>
      <rPr>
        <sz val="7"/>
        <color rgb="FF000000"/>
        <rFont val="Times New Roman"/>
      </rPr>
      <t xml:space="preserve">       </t>
    </r>
    <r>
      <rPr>
        <sz val="11"/>
        <color rgb="FF000000"/>
        <rFont val="Calibri"/>
      </rPr>
      <t>The overall color of the light in my workspace seems fine.</t>
    </r>
  </si>
  <si>
    <r>
      <rPr>
        <sz val="11"/>
        <color rgb="FF000000"/>
        <rFont val="Calibri"/>
      </rPr>
      <t>b.</t>
    </r>
    <r>
      <rPr>
        <sz val="7"/>
        <color rgb="FF000000"/>
        <rFont val="Times New Roman"/>
      </rPr>
      <t xml:space="preserve">       </t>
    </r>
    <r>
      <rPr>
        <sz val="11"/>
        <color rgb="FF000000"/>
        <rFont val="Calibri"/>
      </rPr>
      <t>I feel it is too ‘yellow’; I would prefer the use of a brighter, less yellow colored lamp.</t>
    </r>
  </si>
  <si>
    <r>
      <t>c.</t>
    </r>
    <r>
      <rPr>
        <sz val="7"/>
        <color theme="1"/>
        <rFont val="Times New Roman"/>
        <charset val="1"/>
      </rPr>
      <t xml:space="preserve">       </t>
    </r>
    <r>
      <rPr>
        <sz val="11"/>
        <color theme="1"/>
        <rFont val="Calibri"/>
        <family val="2"/>
        <charset val="1"/>
      </rPr>
      <t>I feel it is too stark; I would prefer the use of a lamp with ‘warmer’ tones.</t>
    </r>
  </si>
  <si>
    <r>
      <rPr>
        <b/>
        <sz val="12"/>
        <color rgb="FF000000"/>
        <rFont val="Calibri"/>
      </rPr>
      <t>6.</t>
    </r>
    <r>
      <rPr>
        <b/>
        <sz val="7"/>
        <color rgb="FF000000"/>
        <rFont val="Times New Roman"/>
      </rPr>
      <t>  H</t>
    </r>
    <r>
      <rPr>
        <b/>
        <sz val="12"/>
        <color rgb="FF000000"/>
        <rFont val="Calibri"/>
      </rPr>
      <t>ave you noticed any ‘flicker’ from the lighting?</t>
    </r>
  </si>
  <si>
    <r>
      <t>a.</t>
    </r>
    <r>
      <rPr>
        <sz val="7"/>
        <color theme="1"/>
        <rFont val="Times New Roman"/>
        <charset val="1"/>
      </rPr>
      <t xml:space="preserve">       </t>
    </r>
    <r>
      <rPr>
        <sz val="11"/>
        <color theme="1"/>
        <rFont val="Calibri"/>
        <family val="2"/>
        <charset val="1"/>
      </rPr>
      <t>No</t>
    </r>
  </si>
  <si>
    <r>
      <t>b.</t>
    </r>
    <r>
      <rPr>
        <sz val="7"/>
        <color theme="1"/>
        <rFont val="Times New Roman"/>
        <charset val="1"/>
      </rPr>
      <t xml:space="preserve">       </t>
    </r>
    <r>
      <rPr>
        <sz val="11"/>
        <color theme="1"/>
        <rFont val="Calibri"/>
        <family val="2"/>
        <charset val="1"/>
      </rPr>
      <t>Yes (please provide details)</t>
    </r>
  </si>
  <si>
    <r>
      <rPr>
        <b/>
        <sz val="12"/>
        <color rgb="FF000000"/>
        <rFont val="Calibri"/>
      </rPr>
      <t>7.</t>
    </r>
    <r>
      <rPr>
        <b/>
        <sz val="7"/>
        <color rgb="FF000000"/>
        <rFont val="Times New Roman"/>
      </rPr>
      <t xml:space="preserve">  </t>
    </r>
    <r>
      <rPr>
        <b/>
        <sz val="12"/>
        <color rgb="FF000000"/>
        <rFont val="Calibri"/>
      </rPr>
      <t>Do you have adequate control over the lighting at your workstation?</t>
    </r>
  </si>
  <si>
    <r>
      <t>a.</t>
    </r>
    <r>
      <rPr>
        <sz val="7"/>
        <color theme="1"/>
        <rFont val="Times New Roman"/>
        <charset val="1"/>
      </rPr>
      <t xml:space="preserve">       </t>
    </r>
    <r>
      <rPr>
        <sz val="11"/>
        <color theme="1"/>
        <rFont val="Calibri"/>
        <family val="2"/>
        <charset val="1"/>
      </rPr>
      <t>Yes</t>
    </r>
  </si>
  <si>
    <r>
      <t>b.</t>
    </r>
    <r>
      <rPr>
        <sz val="7"/>
        <color theme="1"/>
        <rFont val="Times New Roman"/>
        <charset val="1"/>
      </rPr>
      <t xml:space="preserve">       </t>
    </r>
    <r>
      <rPr>
        <sz val="11"/>
        <color theme="1"/>
        <rFont val="Calibri"/>
        <family val="2"/>
        <charset val="1"/>
      </rPr>
      <t>No (please explain)</t>
    </r>
  </si>
  <si>
    <r>
      <t>8.</t>
    </r>
    <r>
      <rPr>
        <b/>
        <sz val="7"/>
        <color theme="1"/>
        <rFont val="Times New Roman"/>
        <charset val="1"/>
      </rPr>
      <t xml:space="preserve">   </t>
    </r>
    <r>
      <rPr>
        <b/>
        <sz val="11"/>
        <color theme="1"/>
        <rFont val="Calibri"/>
        <family val="2"/>
        <charset val="1"/>
      </rPr>
      <t>Are you able to control the daylighting reaching your workstation to your satisfaction?</t>
    </r>
  </si>
  <si>
    <r>
      <t>a.</t>
    </r>
    <r>
      <rPr>
        <sz val="7"/>
        <color theme="1"/>
        <rFont val="Times New Roman"/>
        <charset val="1"/>
      </rPr>
      <t xml:space="preserve">       </t>
    </r>
    <r>
      <rPr>
        <sz val="11"/>
        <color theme="1"/>
        <rFont val="Calibri"/>
        <family val="2"/>
        <charset val="1"/>
      </rPr>
      <t>NA, I don't have access to daylight.</t>
    </r>
  </si>
  <si>
    <r>
      <t>b.</t>
    </r>
    <r>
      <rPr>
        <sz val="7"/>
        <color theme="1"/>
        <rFont val="Times New Roman"/>
        <charset val="1"/>
      </rPr>
      <t xml:space="preserve">       </t>
    </r>
    <r>
      <rPr>
        <sz val="11"/>
        <color theme="1"/>
        <rFont val="Calibri"/>
        <family val="2"/>
        <charset val="1"/>
      </rPr>
      <t>Yes</t>
    </r>
  </si>
  <si>
    <r>
      <t>c.</t>
    </r>
    <r>
      <rPr>
        <sz val="7"/>
        <color theme="1"/>
        <rFont val="Times New Roman"/>
        <charset val="1"/>
      </rPr>
      <t xml:space="preserve">       </t>
    </r>
    <r>
      <rPr>
        <sz val="11"/>
        <color theme="1"/>
        <rFont val="Calibri"/>
        <family val="2"/>
        <charset val="1"/>
      </rPr>
      <t>No (please explain)</t>
    </r>
  </si>
  <si>
    <r>
      <rPr>
        <b/>
        <sz val="12"/>
        <color rgb="FF000000"/>
        <rFont val="Calibri"/>
      </rPr>
      <t>9.</t>
    </r>
    <r>
      <rPr>
        <b/>
        <sz val="7"/>
        <color rgb="FF000000"/>
        <rFont val="Times New Roman"/>
      </rPr>
      <t xml:space="preserve">  </t>
    </r>
    <r>
      <rPr>
        <b/>
        <sz val="12"/>
        <color rgb="FF000000"/>
        <rFont val="Calibri"/>
      </rPr>
      <t>Are you able to adequately control the lighting in common areas that you use?</t>
    </r>
  </si>
  <si>
    <r>
      <rPr>
        <b/>
        <sz val="11"/>
        <color rgb="FF000000"/>
        <rFont val="Calibri"/>
      </rPr>
      <t>10.</t>
    </r>
    <r>
      <rPr>
        <b/>
        <sz val="7"/>
        <color rgb="FF000000"/>
        <rFont val="Times New Roman"/>
      </rPr>
      <t xml:space="preserve">   </t>
    </r>
    <r>
      <rPr>
        <b/>
        <sz val="12"/>
        <color rgb="FF000000"/>
        <rFont val="Calibri"/>
      </rPr>
      <t>Do you know of any situations where occupants have worked around (e.g. disabled) any of the lighting controls because the occupant was dissatisfied with how the control worked?</t>
    </r>
  </si>
  <si>
    <r>
      <t>b.</t>
    </r>
    <r>
      <rPr>
        <sz val="7"/>
        <color theme="1"/>
        <rFont val="Times New Roman"/>
        <charset val="1"/>
      </rPr>
      <t xml:space="preserve">       </t>
    </r>
    <r>
      <rPr>
        <sz val="11"/>
        <color theme="1"/>
        <rFont val="Calibri"/>
        <family val="2"/>
        <charset val="1"/>
      </rPr>
      <t>Yes (please explain generically without naming names)</t>
    </r>
  </si>
  <si>
    <r>
      <t>11.</t>
    </r>
    <r>
      <rPr>
        <b/>
        <sz val="7"/>
        <color theme="1"/>
        <rFont val="Times New Roman"/>
        <charset val="1"/>
      </rPr>
      <t xml:space="preserve">  </t>
    </r>
    <r>
      <rPr>
        <b/>
        <sz val="12"/>
        <color theme="1"/>
        <rFont val="Calibri"/>
        <family val="2"/>
        <charset val="1"/>
      </rPr>
      <t>Do you sometimes have difficulty seeing your computer monitor because of the lighting? (Check all that apply)</t>
    </r>
  </si>
  <si>
    <r>
      <t>a.</t>
    </r>
    <r>
      <rPr>
        <sz val="7"/>
        <color theme="1"/>
        <rFont val="Times New Roman"/>
        <charset val="1"/>
      </rPr>
      <t xml:space="preserve">       </t>
    </r>
    <r>
      <rPr>
        <sz val="11"/>
        <color theme="1"/>
        <rFont val="Calibri"/>
        <family val="2"/>
        <charset val="1"/>
      </rPr>
      <t>I don't use a computer monitor.</t>
    </r>
  </si>
  <si>
    <r>
      <t>b.</t>
    </r>
    <r>
      <rPr>
        <sz val="7"/>
        <color theme="1"/>
        <rFont val="Times New Roman"/>
        <charset val="1"/>
      </rPr>
      <t xml:space="preserve">       </t>
    </r>
    <r>
      <rPr>
        <sz val="11"/>
        <color theme="1"/>
        <rFont val="Calibri"/>
        <family val="2"/>
        <charset val="1"/>
      </rPr>
      <t>No problems</t>
    </r>
  </si>
  <si>
    <r>
      <t>c.</t>
    </r>
    <r>
      <rPr>
        <sz val="7"/>
        <color theme="1"/>
        <rFont val="Times New Roman"/>
        <charset val="1"/>
      </rPr>
      <t xml:space="preserve">       </t>
    </r>
    <r>
      <rPr>
        <sz val="11"/>
        <color theme="1"/>
        <rFont val="Calibri"/>
        <family val="2"/>
        <charset val="1"/>
      </rPr>
      <t>Yes because of reflections of the electric lighting</t>
    </r>
  </si>
  <si>
    <r>
      <t>d.</t>
    </r>
    <r>
      <rPr>
        <sz val="7"/>
        <color theme="1"/>
        <rFont val="Times New Roman"/>
        <charset val="1"/>
      </rPr>
      <t xml:space="preserve">       </t>
    </r>
    <r>
      <rPr>
        <sz val="11"/>
        <color theme="1"/>
        <rFont val="Calibri"/>
        <family val="2"/>
        <charset val="1"/>
      </rPr>
      <t>Yes because of reflections from one or more windows</t>
    </r>
  </si>
  <si>
    <r>
      <t>e.</t>
    </r>
    <r>
      <rPr>
        <sz val="7"/>
        <color theme="1"/>
        <rFont val="Times New Roman"/>
        <charset val="1"/>
      </rPr>
      <t xml:space="preserve">       </t>
    </r>
    <r>
      <rPr>
        <sz val="11"/>
        <color theme="1"/>
        <rFont val="Calibri"/>
        <family val="2"/>
        <charset val="1"/>
      </rPr>
      <t>Yes but I'm not sure what the source of the problem is</t>
    </r>
  </si>
  <si>
    <r>
      <t>f.</t>
    </r>
    <r>
      <rPr>
        <sz val="7"/>
        <color theme="1"/>
        <rFont val="Times New Roman"/>
        <charset val="1"/>
      </rPr>
      <t xml:space="preserve">        </t>
    </r>
    <r>
      <rPr>
        <sz val="11"/>
        <color theme="1"/>
        <rFont val="Calibri"/>
        <family val="2"/>
        <charset val="1"/>
      </rPr>
      <t>additional comments</t>
    </r>
  </si>
  <si>
    <r>
      <rPr>
        <b/>
        <sz val="12"/>
        <color rgb="FF000000"/>
        <rFont val="Calibri"/>
      </rPr>
      <t>12.</t>
    </r>
    <r>
      <rPr>
        <b/>
        <sz val="7"/>
        <color rgb="FF000000"/>
        <rFont val="Times New Roman"/>
      </rPr>
      <t>  D</t>
    </r>
    <r>
      <rPr>
        <b/>
        <sz val="12"/>
        <color rgb="FF000000"/>
        <rFont val="Calibri"/>
      </rPr>
      <t>o you sometimes have difficulty seeing other tasks because of the lighting? (Check all that apply)</t>
    </r>
  </si>
  <si>
    <r>
      <t>a.</t>
    </r>
    <r>
      <rPr>
        <sz val="7"/>
        <color theme="1"/>
        <rFont val="Times New Roman"/>
        <charset val="1"/>
      </rPr>
      <t xml:space="preserve">       </t>
    </r>
    <r>
      <rPr>
        <sz val="11"/>
        <color theme="1"/>
        <rFont val="Calibri"/>
        <family val="2"/>
        <charset val="1"/>
      </rPr>
      <t>No problems</t>
    </r>
  </si>
  <si>
    <r>
      <t>b.</t>
    </r>
    <r>
      <rPr>
        <sz val="7"/>
        <color theme="1"/>
        <rFont val="Times New Roman"/>
        <charset val="1"/>
      </rPr>
      <t xml:space="preserve">       </t>
    </r>
    <r>
      <rPr>
        <sz val="11"/>
        <color theme="1"/>
        <rFont val="Calibri"/>
        <family val="2"/>
        <charset val="1"/>
      </rPr>
      <t>Yes because of reflection of the electric lighting</t>
    </r>
  </si>
  <si>
    <r>
      <t>c.</t>
    </r>
    <r>
      <rPr>
        <sz val="7"/>
        <color theme="1"/>
        <rFont val="Times New Roman"/>
        <charset val="1"/>
      </rPr>
      <t xml:space="preserve">       </t>
    </r>
    <r>
      <rPr>
        <sz val="11"/>
        <color theme="1"/>
        <rFont val="Calibri"/>
        <family val="2"/>
        <charset val="1"/>
      </rPr>
      <t>Yes because of reflection from one or more windows</t>
    </r>
  </si>
  <si>
    <r>
      <t>d.</t>
    </r>
    <r>
      <rPr>
        <sz val="7"/>
        <color theme="1"/>
        <rFont val="Times New Roman"/>
        <charset val="1"/>
      </rPr>
      <t xml:space="preserve">       </t>
    </r>
    <r>
      <rPr>
        <sz val="11"/>
        <color theme="1"/>
        <rFont val="Calibri"/>
        <family val="2"/>
        <charset val="1"/>
      </rPr>
      <t>Yes but I'm not sure what the source of the problem is</t>
    </r>
  </si>
  <si>
    <t>2kOHu8azDkSI3CEJnw3NXt08oPJHk1hCqTsfc_vhxPVUNk8yTjlKRjAzRlZOQ0JKUVozN0NOVU9aUS4u</t>
  </si>
  <si>
    <t>Form1</t>
  </si>
  <si>
    <t>{098162fb-af86-4bf3-9bd3-15fe1d70dd75}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</si>
</sst>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
    <numFmt numFmtId="165" formatCode="&quot;$&quot;#.##&quot;/kWh&quot;"/>
    <numFmt numFmtId="166" formatCode="#,##0.0"/>
    <numFmt numFmtId="167" formatCode="#.#&quot; yrs&quot;"/>
    <numFmt numFmtId="168" formatCode="0.0"/>
  </numFmts>
  <fonts count="69">
    <font>
      <sz val="11"/>
      <color theme="1"/>
      <name val="Calibri"/>
      <family val="2"/>
      <scheme val="minor"/>
    </font>
    <font>
      <b/>
      <sz val="11"/>
      <color theme="1"/>
      <name val="Calibri"/>
      <family val="2"/>
      <scheme val="minor"/>
    </font>
    <font>
      <sz val="11"/>
      <color theme="1"/>
      <name val="Calibri"/>
      <family val="2"/>
    </font>
    <font>
      <sz val="10"/>
      <color theme="1"/>
      <name val="Calibri"/>
      <family val="2"/>
    </font>
    <font>
      <b/>
      <sz val="14"/>
      <color theme="1"/>
      <name val="Calibri"/>
      <family val="2"/>
    </font>
    <font>
      <sz val="12"/>
      <color theme="1"/>
      <name val="Calibri"/>
      <family val="2"/>
      <scheme val="minor"/>
    </font>
    <font>
      <sz val="8"/>
      <color theme="1"/>
      <name val="Book Antiqua"/>
      <family val="1"/>
    </font>
    <font>
      <sz val="12"/>
      <color rgb="FF000000"/>
      <name val="Calibri"/>
      <family val="2"/>
    </font>
    <font>
      <sz val="11"/>
      <color theme="1"/>
      <name val="Calibri"/>
      <family val="2"/>
      <charset val="1"/>
    </font>
    <font>
      <sz val="11"/>
      <color rgb="FF000000"/>
      <name val="Calibri"/>
      <family val="2"/>
      <charset val="1"/>
    </font>
    <font>
      <i/>
      <sz val="11"/>
      <color rgb="FF000000"/>
      <name val="Calibri"/>
      <family val="2"/>
      <charset val="1"/>
    </font>
    <font>
      <sz val="11"/>
      <color theme="1"/>
      <name val="Calibri"/>
      <charset val="134"/>
      <scheme val="minor"/>
    </font>
    <font>
      <b/>
      <sz val="11"/>
      <color theme="1"/>
      <name val="Roboto"/>
    </font>
    <font>
      <sz val="11"/>
      <color theme="1"/>
      <name val="Roboto"/>
    </font>
    <font>
      <b/>
      <sz val="10"/>
      <color theme="1"/>
      <name val="Roboto"/>
    </font>
    <font>
      <b/>
      <sz val="11"/>
      <color theme="0"/>
      <name val="Roboto"/>
    </font>
    <font>
      <b/>
      <vertAlign val="superscript"/>
      <sz val="11"/>
      <color theme="0"/>
      <name val="Roboto"/>
    </font>
    <font>
      <b/>
      <vertAlign val="subscript"/>
      <sz val="11"/>
      <color theme="1"/>
      <name val="Roboto"/>
    </font>
    <font>
      <sz val="10"/>
      <color theme="1"/>
      <name val="Roboto"/>
    </font>
    <font>
      <sz val="10"/>
      <name val="Roboto"/>
    </font>
    <font>
      <sz val="12"/>
      <name val="Calibri"/>
      <family val="2"/>
    </font>
    <font>
      <sz val="10"/>
      <name val="Calibri"/>
      <family val="2"/>
    </font>
    <font>
      <sz val="11"/>
      <name val="Calibri"/>
      <family val="2"/>
    </font>
    <font>
      <sz val="12"/>
      <color theme="1"/>
      <name val="Calibri"/>
      <family val="2"/>
    </font>
    <font>
      <u/>
      <sz val="11"/>
      <color rgb="FFFF0000"/>
      <name val="Calibri"/>
      <family val="2"/>
    </font>
    <font>
      <sz val="11"/>
      <color rgb="FFFF0000"/>
      <name val="Calibri"/>
      <family val="2"/>
    </font>
    <font>
      <u/>
      <sz val="11"/>
      <color theme="1"/>
      <name val="Calibri"/>
      <family val="2"/>
    </font>
    <font>
      <u/>
      <sz val="11"/>
      <color theme="10"/>
      <name val="Calibri"/>
      <family val="2"/>
      <scheme val="minor"/>
    </font>
    <font>
      <b/>
      <u/>
      <sz val="12"/>
      <color theme="10"/>
      <name val="Calibri"/>
      <family val="2"/>
      <scheme val="minor"/>
    </font>
    <font>
      <sz val="11"/>
      <color theme="1"/>
      <name val="Calibri"/>
      <family val="2"/>
      <scheme val="minor"/>
    </font>
    <font>
      <b/>
      <sz val="11"/>
      <color theme="1"/>
      <name val="Arial"/>
      <family val="2"/>
    </font>
    <font>
      <sz val="11"/>
      <color theme="1"/>
      <name val="Arial"/>
      <family val="2"/>
    </font>
    <font>
      <b/>
      <sz val="14"/>
      <color theme="0"/>
      <name val="Roboto"/>
    </font>
    <font>
      <sz val="12"/>
      <color theme="1"/>
      <name val="Roboto"/>
    </font>
    <font>
      <b/>
      <sz val="12"/>
      <color theme="1"/>
      <name val="Roboto"/>
    </font>
    <font>
      <b/>
      <vertAlign val="superscript"/>
      <sz val="14"/>
      <color theme="0"/>
      <name val="Roboto"/>
    </font>
    <font>
      <b/>
      <i/>
      <sz val="11"/>
      <color theme="1"/>
      <name val="Roboto"/>
    </font>
    <font>
      <b/>
      <i/>
      <sz val="10"/>
      <color theme="1"/>
      <name val="Roboto"/>
    </font>
    <font>
      <b/>
      <i/>
      <u/>
      <sz val="11"/>
      <color theme="1"/>
      <name val="Roboto"/>
    </font>
    <font>
      <b/>
      <sz val="10"/>
      <color theme="0"/>
      <name val="Roboto"/>
    </font>
    <font>
      <sz val="9"/>
      <color theme="1"/>
      <name val="Roboto"/>
    </font>
    <font>
      <sz val="12"/>
      <color rgb="FF000000"/>
      <name val="Calibri"/>
    </font>
    <font>
      <sz val="8"/>
      <name val="Calibri"/>
      <family val="2"/>
      <scheme val="minor"/>
    </font>
    <font>
      <b/>
      <sz val="9"/>
      <color indexed="81"/>
      <name val="Tahoma"/>
      <charset val="1"/>
    </font>
    <font>
      <sz val="9"/>
      <color indexed="81"/>
      <name val="Tahoma"/>
      <family val="2"/>
    </font>
    <font>
      <b/>
      <sz val="9"/>
      <color indexed="81"/>
      <name val="Tahoma"/>
      <family val="2"/>
    </font>
    <font>
      <b/>
      <sz val="16"/>
      <color theme="1"/>
      <name val="Roboto"/>
    </font>
    <font>
      <b/>
      <sz val="16"/>
      <color theme="1"/>
      <name val="Calibri"/>
      <family val="2"/>
    </font>
    <font>
      <sz val="11"/>
      <color rgb="FF000000"/>
      <name val="Roboto"/>
    </font>
    <font>
      <b/>
      <sz val="11"/>
      <color rgb="FF000000"/>
      <name val="Roboto"/>
    </font>
    <font>
      <b/>
      <u/>
      <sz val="11"/>
      <color theme="0"/>
      <name val="Roboto"/>
    </font>
    <font>
      <sz val="11"/>
      <name val="Roboto"/>
    </font>
    <font>
      <u/>
      <sz val="9"/>
      <color indexed="81"/>
      <name val="Tahoma"/>
      <family val="2"/>
    </font>
    <font>
      <u/>
      <sz val="26"/>
      <color rgb="FF000000"/>
      <name val="Calibri"/>
    </font>
    <font>
      <b/>
      <sz val="7"/>
      <color theme="1"/>
      <name val="Times New Roman"/>
      <charset val="1"/>
    </font>
    <font>
      <b/>
      <sz val="12"/>
      <color theme="1"/>
      <name val="Calibri"/>
      <family val="2"/>
      <charset val="1"/>
    </font>
    <font>
      <sz val="7"/>
      <color theme="1"/>
      <name val="Times New Roman"/>
      <charset val="1"/>
    </font>
    <font>
      <sz val="12"/>
      <color theme="1"/>
      <name val="Calibri"/>
      <family val="2"/>
      <charset val="1"/>
    </font>
    <font>
      <b/>
      <sz val="11"/>
      <color theme="1"/>
      <name val="Calibri"/>
      <family val="2"/>
      <charset val="1"/>
    </font>
    <font>
      <sz val="7"/>
      <color rgb="FF000000"/>
      <name val="Times New Roman"/>
    </font>
    <font>
      <sz val="11"/>
      <color rgb="FF000000"/>
      <name val="Calibri"/>
    </font>
    <font>
      <sz val="7"/>
      <color rgb="FF000000"/>
      <name val="Times New Roman"/>
      <charset val="1"/>
    </font>
    <font>
      <b/>
      <sz val="12"/>
      <color rgb="FF000000"/>
      <name val="Calibri"/>
    </font>
    <font>
      <b/>
      <sz val="7"/>
      <color rgb="FF000000"/>
      <name val="Times New Roman"/>
    </font>
    <font>
      <b/>
      <sz val="12"/>
      <color rgb="FF000000"/>
      <name val="Calibri"/>
      <family val="2"/>
      <charset val="1"/>
    </font>
    <font>
      <sz val="12"/>
      <color rgb="FF000000"/>
      <name val="Calibri"/>
      <family val="2"/>
      <charset val="1"/>
    </font>
    <font>
      <b/>
      <sz val="11"/>
      <color rgb="FF000000"/>
      <name val="Calibri"/>
    </font>
    <font>
      <b/>
      <sz val="11"/>
      <color rgb="FF000000"/>
      <name val="Calibri"/>
      <family val="2"/>
      <charset val="1"/>
    </font>
    <font>
      <u/>
      <sz val="12"/>
      <color rgb="FF000000"/>
      <name val="Calibri"/>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2"/>
        <bgColor indexed="64"/>
      </patternFill>
    </fill>
    <fill>
      <patternFill patternType="solid">
        <fgColor rgb="FF0A82A0"/>
        <bgColor indexed="64"/>
      </patternFill>
    </fill>
    <fill>
      <patternFill patternType="solid">
        <fgColor rgb="FFD9D9D9"/>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FFF00"/>
        <bgColor indexed="64"/>
      </patternFill>
    </fill>
  </fills>
  <borders count="66">
    <border>
      <left/>
      <right/>
      <top/>
      <bottom/>
      <diagonal/>
    </border>
    <border>
      <left/>
      <right/>
      <top/>
      <bottom style="medium">
        <color auto="1"/>
      </bottom>
      <diagonal/>
    </border>
    <border>
      <left/>
      <right/>
      <top/>
      <bottom style="thin">
        <color auto="1"/>
      </bottom>
      <diagonal/>
    </border>
    <border>
      <left/>
      <right/>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medium">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style="medium">
        <color rgb="FF000000"/>
      </bottom>
      <diagonal/>
    </border>
    <border>
      <left style="thin">
        <color rgb="FF000000"/>
      </left>
      <right style="medium">
        <color rgb="FF000000"/>
      </right>
      <top/>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auto="1"/>
      </top>
      <bottom style="thin">
        <color auto="1"/>
      </bottom>
      <diagonal/>
    </border>
    <border>
      <left style="thin">
        <color indexed="64"/>
      </left>
      <right/>
      <top style="medium">
        <color auto="1"/>
      </top>
      <bottom style="thin">
        <color auto="1"/>
      </bottom>
      <diagonal/>
    </border>
    <border>
      <left style="thin">
        <color indexed="64"/>
      </left>
      <right style="thin">
        <color theme="0"/>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theme="0"/>
      </right>
      <top/>
      <bottom/>
      <diagonal/>
    </border>
    <border>
      <left style="thin">
        <color auto="1"/>
      </left>
      <right style="thin">
        <color auto="1"/>
      </right>
      <top/>
      <bottom style="thin">
        <color auto="1"/>
      </bottom>
      <diagonal/>
    </border>
    <border>
      <left style="thin">
        <color indexed="64"/>
      </left>
      <right style="thin">
        <color theme="0"/>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0"/>
      </right>
      <top/>
      <bottom/>
      <diagonal/>
    </border>
    <border>
      <left style="medium">
        <color theme="0"/>
      </left>
      <right/>
      <top/>
      <bottom/>
      <diagonal/>
    </border>
    <border>
      <left style="thin">
        <color theme="0" tint="-0.24994659260841701"/>
      </left>
      <right/>
      <top/>
      <bottom/>
      <diagonal/>
    </border>
    <border>
      <left style="thin">
        <color theme="4" tint="0.59996337778862885"/>
      </left>
      <right style="thin">
        <color theme="4" tint="0.59996337778862885"/>
      </right>
      <top/>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bottom/>
      <diagonal/>
    </border>
    <border>
      <left/>
      <right style="thin">
        <color theme="4" tint="0.59996337778862885"/>
      </right>
      <top/>
      <bottom/>
      <diagonal/>
    </border>
    <border>
      <left style="thin">
        <color theme="4" tint="0.39994506668294322"/>
      </left>
      <right/>
      <top/>
      <bottom/>
      <diagonal/>
    </border>
    <border>
      <left/>
      <right style="thin">
        <color theme="4" tint="0.39994506668294322"/>
      </right>
      <top/>
      <bottom/>
      <diagonal/>
    </border>
    <border>
      <left style="thin">
        <color theme="0"/>
      </left>
      <right style="thin">
        <color theme="4" tint="0.39994506668294322"/>
      </right>
      <top/>
      <bottom/>
      <diagonal/>
    </border>
    <border>
      <left style="thin">
        <color theme="0" tint="-0.14996795556505021"/>
      </left>
      <right/>
      <top/>
      <bottom/>
      <diagonal/>
    </border>
    <border>
      <left style="thin">
        <color theme="4" tint="0.39994506668294322"/>
      </left>
      <right style="thin">
        <color theme="0"/>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auto="1"/>
      </top>
      <bottom style="medium">
        <color auto="1"/>
      </bottom>
      <diagonal/>
    </border>
    <border>
      <left/>
      <right/>
      <top/>
      <bottom style="thin">
        <color theme="0"/>
      </bottom>
      <diagonal/>
    </border>
    <border>
      <left/>
      <right style="thin">
        <color theme="0"/>
      </right>
      <top/>
      <bottom style="thin">
        <color theme="4" tint="0.39997558519241921"/>
      </bottom>
      <diagonal/>
    </border>
    <border>
      <left/>
      <right style="thin">
        <color theme="4" tint="0.39994506668294322"/>
      </right>
      <top style="thin">
        <color theme="4" tint="0.39997558519241921"/>
      </top>
      <bottom/>
      <diagonal/>
    </border>
    <border>
      <left/>
      <right style="thin">
        <color theme="4" tint="0.39994506668294322"/>
      </right>
      <top/>
      <bottom style="thin">
        <color theme="4" tint="0.39994506668294322"/>
      </bottom>
      <diagonal/>
    </border>
  </borders>
  <cellStyleXfs count="6">
    <xf numFmtId="0" fontId="0" fillId="0" borderId="0"/>
    <xf numFmtId="0" fontId="11" fillId="0" borderId="0"/>
    <xf numFmtId="0" fontId="27" fillId="0" borderId="0" applyNumberForma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242">
    <xf numFmtId="0" fontId="0" fillId="0" borderId="0" xfId="0"/>
    <xf numFmtId="0" fontId="1" fillId="0" borderId="0" xfId="0" applyFont="1"/>
    <xf numFmtId="0" fontId="0" fillId="0" borderId="0" xfId="0" applyAlignment="1">
      <alignment horizontal="center" vertical="center"/>
    </xf>
    <xf numFmtId="0" fontId="7" fillId="0" borderId="0" xfId="0" applyFont="1" applyAlignment="1">
      <alignment vertical="center" wrapText="1"/>
    </xf>
    <xf numFmtId="49" fontId="0" fillId="0" borderId="0" xfId="0" applyNumberFormat="1"/>
    <xf numFmtId="0" fontId="10" fillId="2" borderId="3" xfId="0" applyFont="1" applyFill="1" applyBorder="1"/>
    <xf numFmtId="0" fontId="10" fillId="2" borderId="8" xfId="0" applyFont="1" applyFill="1" applyBorder="1"/>
    <xf numFmtId="0" fontId="8" fillId="0" borderId="9" xfId="0" applyFont="1" applyBorder="1"/>
    <xf numFmtId="0" fontId="8" fillId="0" borderId="12" xfId="0" applyFont="1" applyBorder="1"/>
    <xf numFmtId="49" fontId="8" fillId="0" borderId="13" xfId="0" applyNumberFormat="1" applyFont="1" applyBorder="1"/>
    <xf numFmtId="49" fontId="8" fillId="0" borderId="10" xfId="0" applyNumberFormat="1" applyFont="1" applyBorder="1" applyAlignment="1">
      <alignment horizontal="center"/>
    </xf>
    <xf numFmtId="49" fontId="8" fillId="0" borderId="13" xfId="0" applyNumberFormat="1" applyFont="1" applyBorder="1" applyAlignment="1">
      <alignment horizontal="center"/>
    </xf>
    <xf numFmtId="49" fontId="8" fillId="0" borderId="11" xfId="0" applyNumberFormat="1" applyFont="1" applyBorder="1" applyAlignment="1">
      <alignment horizontal="center"/>
    </xf>
    <xf numFmtId="49" fontId="8" fillId="0" borderId="14" xfId="0" applyNumberFormat="1" applyFont="1" applyBorder="1" applyAlignment="1">
      <alignment horizontal="center"/>
    </xf>
    <xf numFmtId="0" fontId="6" fillId="0" borderId="0" xfId="0" applyFont="1" applyAlignment="1">
      <alignment vertical="center"/>
    </xf>
    <xf numFmtId="0" fontId="4" fillId="3" borderId="15" xfId="0" applyFont="1" applyFill="1" applyBorder="1" applyAlignment="1">
      <alignment vertical="center"/>
    </xf>
    <xf numFmtId="0" fontId="1" fillId="3" borderId="17" xfId="0" applyFont="1" applyFill="1" applyBorder="1"/>
    <xf numFmtId="0" fontId="0" fillId="3" borderId="18" xfId="0" applyFill="1" applyBorder="1" applyAlignment="1">
      <alignment horizontal="center" vertical="center"/>
    </xf>
    <xf numFmtId="0" fontId="7" fillId="3" borderId="19" xfId="0" applyFont="1" applyFill="1" applyBorder="1" applyAlignment="1">
      <alignment vertical="center" wrapText="1"/>
    </xf>
    <xf numFmtId="0" fontId="13" fillId="4" borderId="0" xfId="1" applyFont="1" applyFill="1"/>
    <xf numFmtId="0" fontId="13" fillId="0" borderId="0" xfId="1" applyFont="1"/>
    <xf numFmtId="0" fontId="14" fillId="5" borderId="20" xfId="1" applyFont="1" applyFill="1" applyBorder="1" applyAlignment="1">
      <alignment horizontal="center"/>
    </xf>
    <xf numFmtId="0" fontId="12" fillId="5" borderId="21" xfId="1" applyFont="1" applyFill="1" applyBorder="1"/>
    <xf numFmtId="0" fontId="15" fillId="5" borderId="21" xfId="1" applyFont="1" applyFill="1" applyBorder="1" applyAlignment="1">
      <alignment horizontal="center" vertical="center" wrapText="1"/>
    </xf>
    <xf numFmtId="0" fontId="15" fillId="5" borderId="22" xfId="1" applyFont="1" applyFill="1" applyBorder="1" applyAlignment="1">
      <alignment horizontal="center" vertical="center" wrapText="1"/>
    </xf>
    <xf numFmtId="0" fontId="12" fillId="0" borderId="25" xfId="1" applyFont="1" applyBorder="1" applyAlignment="1">
      <alignment horizontal="center" vertical="center" wrapText="1"/>
    </xf>
    <xf numFmtId="0" fontId="12" fillId="0" borderId="28" xfId="1" applyFont="1" applyBorder="1" applyAlignment="1">
      <alignment horizontal="center" vertical="center" wrapText="1"/>
    </xf>
    <xf numFmtId="0" fontId="18" fillId="0" borderId="28" xfId="1" applyFont="1" applyBorder="1" applyAlignment="1">
      <alignment horizontal="center" vertical="center"/>
    </xf>
    <xf numFmtId="0" fontId="19" fillId="0" borderId="28" xfId="1" applyFont="1" applyBorder="1" applyAlignment="1">
      <alignment horizontal="center" vertical="center" wrapText="1"/>
    </xf>
    <xf numFmtId="0" fontId="19" fillId="4" borderId="28" xfId="1" applyFont="1" applyFill="1" applyBorder="1" applyAlignment="1">
      <alignment horizontal="center" vertical="center" wrapText="1"/>
    </xf>
    <xf numFmtId="0" fontId="20" fillId="4" borderId="28" xfId="1" applyFont="1" applyFill="1" applyBorder="1" applyAlignment="1">
      <alignment horizontal="center" vertical="center" wrapText="1"/>
    </xf>
    <xf numFmtId="0" fontId="21" fillId="0" borderId="28" xfId="1" applyFont="1" applyBorder="1" applyAlignment="1">
      <alignment horizontal="center" vertical="center" wrapText="1"/>
    </xf>
    <xf numFmtId="0" fontId="22" fillId="0" borderId="28" xfId="1" applyFont="1" applyBorder="1" applyAlignment="1">
      <alignment horizontal="left" vertical="center" wrapText="1"/>
    </xf>
    <xf numFmtId="0" fontId="18" fillId="0" borderId="24" xfId="1" applyFont="1" applyBorder="1" applyAlignment="1">
      <alignment horizontal="center" vertical="center"/>
    </xf>
    <xf numFmtId="0" fontId="19" fillId="0" borderId="24" xfId="1" applyFont="1" applyBorder="1" applyAlignment="1">
      <alignment horizontal="center" vertical="center" wrapText="1"/>
    </xf>
    <xf numFmtId="0" fontId="19" fillId="4" borderId="24" xfId="1" applyFont="1" applyFill="1" applyBorder="1" applyAlignment="1">
      <alignment horizontal="center" vertical="center" wrapText="1"/>
    </xf>
    <xf numFmtId="0" fontId="20" fillId="4" borderId="24" xfId="1" applyFont="1" applyFill="1" applyBorder="1" applyAlignment="1">
      <alignment horizontal="center" vertical="center" wrapText="1"/>
    </xf>
    <xf numFmtId="0" fontId="21" fillId="0" borderId="24" xfId="1" applyFont="1" applyBorder="1" applyAlignment="1">
      <alignment horizontal="center" vertical="center" wrapText="1"/>
    </xf>
    <xf numFmtId="0" fontId="22" fillId="0" borderId="24" xfId="1" applyFont="1" applyBorder="1" applyAlignment="1">
      <alignment horizontal="left" vertical="center" wrapText="1"/>
    </xf>
    <xf numFmtId="0" fontId="18" fillId="0" borderId="24" xfId="1" applyFont="1" applyBorder="1" applyAlignment="1">
      <alignment horizontal="center" vertical="center" wrapText="1"/>
    </xf>
    <xf numFmtId="0" fontId="20" fillId="6" borderId="24" xfId="1" applyFont="1" applyFill="1" applyBorder="1" applyAlignment="1">
      <alignment horizontal="center" vertical="center" wrapText="1"/>
    </xf>
    <xf numFmtId="0" fontId="19" fillId="6" borderId="24" xfId="1" applyFont="1" applyFill="1" applyBorder="1" applyAlignment="1">
      <alignment horizontal="center" vertical="center" wrapText="1"/>
    </xf>
    <xf numFmtId="0" fontId="18" fillId="6" borderId="24" xfId="1" applyFont="1" applyFill="1" applyBorder="1" applyAlignment="1">
      <alignment horizontal="center" vertical="center"/>
    </xf>
    <xf numFmtId="0" fontId="23" fillId="6" borderId="24" xfId="1" applyFont="1" applyFill="1" applyBorder="1" applyAlignment="1">
      <alignment horizontal="center" vertical="center" wrapText="1"/>
    </xf>
    <xf numFmtId="0" fontId="3" fillId="0" borderId="24" xfId="1" applyFont="1" applyBorder="1" applyAlignment="1">
      <alignment horizontal="center" vertical="center" wrapText="1"/>
    </xf>
    <xf numFmtId="0" fontId="2" fillId="0" borderId="24" xfId="1" applyFont="1" applyBorder="1" applyAlignment="1">
      <alignment horizontal="left" vertical="center" wrapText="1"/>
    </xf>
    <xf numFmtId="0" fontId="18" fillId="6" borderId="24" xfId="1" applyFont="1" applyFill="1" applyBorder="1" applyAlignment="1">
      <alignment horizontal="center" vertical="center" wrapText="1"/>
    </xf>
    <xf numFmtId="0" fontId="18" fillId="7" borderId="24" xfId="1" applyFont="1" applyFill="1" applyBorder="1" applyAlignment="1">
      <alignment horizontal="center" vertical="center" wrapText="1"/>
    </xf>
    <xf numFmtId="0" fontId="3" fillId="7" borderId="24" xfId="1" applyFont="1" applyFill="1" applyBorder="1" applyAlignment="1">
      <alignment horizontal="center" vertical="center" wrapText="1"/>
    </xf>
    <xf numFmtId="0" fontId="2" fillId="7" borderId="24" xfId="1" applyFont="1" applyFill="1" applyBorder="1" applyAlignment="1">
      <alignment horizontal="left" vertical="center" wrapText="1"/>
    </xf>
    <xf numFmtId="0" fontId="18" fillId="0" borderId="20" xfId="1" applyFont="1" applyBorder="1" applyAlignment="1">
      <alignment vertical="center" wrapText="1"/>
    </xf>
    <xf numFmtId="0" fontId="18" fillId="0" borderId="0" xfId="1" applyFont="1" applyAlignment="1">
      <alignment horizontal="center"/>
    </xf>
    <xf numFmtId="0" fontId="18" fillId="0" borderId="0" xfId="1" applyFont="1" applyAlignment="1">
      <alignment vertical="center" wrapText="1"/>
    </xf>
    <xf numFmtId="0" fontId="18" fillId="0" borderId="36" xfId="1" applyFont="1" applyBorder="1"/>
    <xf numFmtId="0" fontId="30" fillId="0" borderId="39" xfId="0" applyFont="1" applyBorder="1"/>
    <xf numFmtId="0" fontId="31" fillId="0" borderId="28" xfId="0" applyFont="1" applyBorder="1"/>
    <xf numFmtId="0" fontId="31" fillId="0" borderId="24" xfId="0" applyFont="1" applyBorder="1"/>
    <xf numFmtId="0" fontId="31" fillId="0" borderId="24" xfId="0" applyFont="1" applyBorder="1" applyAlignment="1">
      <alignment wrapText="1"/>
    </xf>
    <xf numFmtId="0" fontId="1" fillId="0" borderId="0" xfId="0" applyFont="1" applyAlignment="1">
      <alignment wrapText="1"/>
    </xf>
    <xf numFmtId="0" fontId="13" fillId="0" borderId="0" xfId="0" applyFont="1"/>
    <xf numFmtId="0" fontId="33" fillId="0" borderId="0" xfId="0" applyFont="1" applyAlignment="1" applyProtection="1">
      <alignment horizontal="left" indent="2"/>
      <protection locked="0"/>
    </xf>
    <xf numFmtId="4" fontId="33" fillId="0" borderId="0" xfId="0" applyNumberFormat="1" applyFont="1" applyAlignment="1" applyProtection="1">
      <alignment horizontal="center"/>
      <protection locked="0"/>
    </xf>
    <xf numFmtId="0" fontId="33" fillId="0" borderId="0" xfId="0" applyFont="1" applyAlignment="1" applyProtection="1">
      <alignment horizontal="left" indent="3"/>
      <protection locked="0"/>
    </xf>
    <xf numFmtId="0" fontId="33" fillId="0" borderId="0" xfId="0" applyFont="1" applyAlignment="1" applyProtection="1">
      <alignment horizontal="left" indent="1"/>
      <protection locked="0"/>
    </xf>
    <xf numFmtId="0" fontId="13" fillId="0" borderId="0" xfId="0" applyFont="1" applyAlignment="1">
      <alignment horizontal="left" indent="2"/>
    </xf>
    <xf numFmtId="0" fontId="13" fillId="0" borderId="0" xfId="0" applyFont="1" applyAlignment="1">
      <alignment horizontal="left" wrapText="1" indent="2"/>
    </xf>
    <xf numFmtId="0" fontId="34" fillId="0" borderId="0" xfId="0" applyFont="1"/>
    <xf numFmtId="0" fontId="12" fillId="0" borderId="0" xfId="0" applyFont="1" applyAlignment="1">
      <alignment horizontal="right" vertical="center" indent="1"/>
    </xf>
    <xf numFmtId="0" fontId="12" fillId="0" borderId="0" xfId="0" applyFont="1" applyAlignment="1">
      <alignment horizontal="right"/>
    </xf>
    <xf numFmtId="0" fontId="13" fillId="0" borderId="0" xfId="0" applyFont="1" applyAlignment="1">
      <alignment horizontal="center"/>
    </xf>
    <xf numFmtId="0" fontId="12" fillId="0" borderId="0" xfId="0" applyFont="1" applyAlignment="1">
      <alignment wrapText="1"/>
    </xf>
    <xf numFmtId="0" fontId="15" fillId="8" borderId="42" xfId="0" applyFont="1" applyFill="1" applyBorder="1" applyAlignment="1">
      <alignment horizontal="center" vertical="center" wrapText="1"/>
    </xf>
    <xf numFmtId="0" fontId="15" fillId="8" borderId="43" xfId="0" applyFont="1" applyFill="1" applyBorder="1" applyAlignment="1">
      <alignment horizontal="center" vertical="center" wrapText="1"/>
    </xf>
    <xf numFmtId="0" fontId="13" fillId="0" borderId="24" xfId="0" applyFont="1" applyBorder="1" applyAlignment="1" applyProtection="1">
      <alignment horizontal="center" vertical="center"/>
      <protection locked="0"/>
    </xf>
    <xf numFmtId="165" fontId="13" fillId="0" borderId="24" xfId="4" applyNumberFormat="1" applyFont="1" applyFill="1" applyBorder="1" applyAlignment="1" applyProtection="1">
      <alignment horizontal="center" vertical="center" wrapText="1"/>
      <protection locked="0"/>
    </xf>
    <xf numFmtId="0" fontId="14" fillId="0" borderId="40" xfId="0" applyFont="1" applyBorder="1" applyAlignment="1">
      <alignment horizontal="center" vertical="top"/>
    </xf>
    <xf numFmtId="0" fontId="14" fillId="0" borderId="2" xfId="0" applyFont="1" applyBorder="1" applyAlignment="1">
      <alignment horizontal="center" vertical="top"/>
    </xf>
    <xf numFmtId="0" fontId="14" fillId="0" borderId="41" xfId="0" applyFont="1" applyBorder="1" applyAlignment="1">
      <alignment horizontal="center" vertical="top"/>
    </xf>
    <xf numFmtId="0" fontId="32" fillId="8" borderId="42" xfId="0" applyFont="1" applyFill="1" applyBorder="1" applyAlignment="1" applyProtection="1">
      <alignment horizontal="center" vertical="center"/>
      <protection locked="0"/>
    </xf>
    <xf numFmtId="0" fontId="32" fillId="8" borderId="43" xfId="0" applyFont="1" applyFill="1" applyBorder="1" applyAlignment="1" applyProtection="1">
      <alignment horizontal="center" vertical="center"/>
      <protection locked="0"/>
    </xf>
    <xf numFmtId="0" fontId="32" fillId="8" borderId="43" xfId="0" applyFont="1" applyFill="1" applyBorder="1" applyAlignment="1" applyProtection="1">
      <alignment horizontal="center" vertical="center" wrapText="1"/>
      <protection locked="0"/>
    </xf>
    <xf numFmtId="0" fontId="32" fillId="8" borderId="44" xfId="0" applyFont="1" applyFill="1" applyBorder="1" applyAlignment="1" applyProtection="1">
      <alignment horizontal="center" vertical="center" wrapText="1"/>
      <protection locked="0"/>
    </xf>
    <xf numFmtId="2" fontId="13" fillId="0" borderId="47" xfId="0" applyNumberFormat="1" applyFont="1" applyBorder="1" applyAlignment="1">
      <alignment horizontal="center"/>
    </xf>
    <xf numFmtId="0" fontId="32" fillId="8" borderId="45" xfId="0" applyFont="1" applyFill="1" applyBorder="1" applyAlignment="1" applyProtection="1">
      <alignment horizontal="center" vertical="center"/>
      <protection locked="0"/>
    </xf>
    <xf numFmtId="0" fontId="32" fillId="8" borderId="46" xfId="0" applyFont="1" applyFill="1" applyBorder="1" applyAlignment="1" applyProtection="1">
      <alignment horizontal="center" vertical="center"/>
      <protection locked="0"/>
    </xf>
    <xf numFmtId="3" fontId="33" fillId="0" borderId="48" xfId="0" applyNumberFormat="1" applyFont="1" applyBorder="1" applyAlignment="1" applyProtection="1">
      <alignment horizontal="center"/>
      <protection locked="0"/>
    </xf>
    <xf numFmtId="4" fontId="33" fillId="0" borderId="48" xfId="0" applyNumberFormat="1" applyFont="1" applyBorder="1" applyAlignment="1" applyProtection="1">
      <alignment horizontal="center"/>
      <protection locked="0"/>
    </xf>
    <xf numFmtId="2" fontId="33" fillId="0" borderId="48" xfId="0" applyNumberFormat="1" applyFont="1" applyBorder="1" applyAlignment="1">
      <alignment horizontal="center"/>
    </xf>
    <xf numFmtId="4" fontId="33" fillId="0" borderId="48" xfId="0" applyNumberFormat="1" applyFont="1" applyBorder="1" applyAlignment="1">
      <alignment horizontal="center"/>
    </xf>
    <xf numFmtId="0" fontId="13" fillId="0" borderId="48"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shrinkToFit="1"/>
      <protection locked="0"/>
    </xf>
    <xf numFmtId="0" fontId="13" fillId="0" borderId="49"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protection locked="0"/>
    </xf>
    <xf numFmtId="3" fontId="13" fillId="0" borderId="48" xfId="0" applyNumberFormat="1"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0" xfId="0" applyFont="1" applyProtection="1">
      <protection locked="0"/>
    </xf>
    <xf numFmtId="2" fontId="13" fillId="0" borderId="0" xfId="0" applyNumberFormat="1" applyFont="1" applyAlignment="1">
      <alignment horizontal="center"/>
    </xf>
    <xf numFmtId="0" fontId="32" fillId="8" borderId="0" xfId="0" applyFont="1" applyFill="1" applyAlignment="1" applyProtection="1">
      <alignment horizontal="center" vertical="center" wrapText="1"/>
      <protection locked="0"/>
    </xf>
    <xf numFmtId="0" fontId="13" fillId="9" borderId="48" xfId="0" applyFont="1" applyFill="1" applyBorder="1" applyAlignment="1">
      <alignment horizontal="center" vertical="center"/>
    </xf>
    <xf numFmtId="3" fontId="13" fillId="9" borderId="48" xfId="0" applyNumberFormat="1" applyFont="1" applyFill="1" applyBorder="1" applyAlignment="1">
      <alignment horizontal="center" vertical="center"/>
    </xf>
    <xf numFmtId="164" fontId="13" fillId="9" borderId="48" xfId="0" applyNumberFormat="1" applyFont="1" applyFill="1" applyBorder="1" applyAlignment="1">
      <alignment horizontal="center" vertical="center"/>
    </xf>
    <xf numFmtId="3" fontId="13" fillId="9" borderId="24" xfId="3" applyNumberFormat="1" applyFont="1" applyFill="1" applyBorder="1" applyAlignment="1">
      <alignment horizontal="center" vertical="center"/>
    </xf>
    <xf numFmtId="2" fontId="33" fillId="6" borderId="48" xfId="0" applyNumberFormat="1" applyFont="1" applyFill="1" applyBorder="1" applyAlignment="1">
      <alignment horizontal="center"/>
    </xf>
    <xf numFmtId="4" fontId="33" fillId="6" borderId="0" xfId="0" applyNumberFormat="1" applyFont="1" applyFill="1" applyAlignment="1">
      <alignment horizontal="center"/>
    </xf>
    <xf numFmtId="3" fontId="33" fillId="6" borderId="48" xfId="0" applyNumberFormat="1" applyFont="1" applyFill="1" applyBorder="1" applyAlignment="1">
      <alignment horizontal="right" indent="3"/>
    </xf>
    <xf numFmtId="2" fontId="33" fillId="6" borderId="0" xfId="0" applyNumberFormat="1" applyFont="1" applyFill="1" applyAlignment="1">
      <alignment horizontal="center"/>
    </xf>
    <xf numFmtId="3" fontId="33" fillId="6" borderId="0" xfId="0" applyNumberFormat="1" applyFont="1" applyFill="1" applyAlignment="1">
      <alignment horizontal="center"/>
    </xf>
    <xf numFmtId="3" fontId="33" fillId="6" borderId="50" xfId="0" applyNumberFormat="1" applyFont="1" applyFill="1" applyBorder="1" applyAlignment="1">
      <alignment horizontal="right" indent="4"/>
    </xf>
    <xf numFmtId="0" fontId="39" fillId="8" borderId="44" xfId="0" applyFont="1" applyFill="1" applyBorder="1" applyAlignment="1">
      <alignment horizontal="center" vertical="center" wrapText="1"/>
    </xf>
    <xf numFmtId="0" fontId="40" fillId="0" borderId="0" xfId="0" applyFont="1" applyAlignment="1">
      <alignment horizontal="left" indent="1"/>
    </xf>
    <xf numFmtId="166" fontId="13" fillId="0" borderId="0" xfId="0" applyNumberFormat="1" applyFont="1" applyAlignment="1">
      <alignment horizontal="center" vertical="center"/>
    </xf>
    <xf numFmtId="0" fontId="13" fillId="0" borderId="0" xfId="0" applyFont="1" applyAlignment="1">
      <alignment horizontal="center" vertical="center"/>
    </xf>
    <xf numFmtId="166" fontId="13" fillId="0" borderId="51" xfId="0" applyNumberFormat="1" applyFont="1" applyBorder="1" applyAlignment="1">
      <alignment horizontal="center" vertical="center"/>
    </xf>
    <xf numFmtId="3" fontId="13" fillId="9" borderId="50" xfId="0" applyNumberFormat="1" applyFont="1" applyFill="1" applyBorder="1" applyAlignment="1">
      <alignment horizontal="center" vertical="center"/>
    </xf>
    <xf numFmtId="0" fontId="13" fillId="0" borderId="0" xfId="0" applyFont="1" applyAlignment="1">
      <alignment horizontal="left" vertical="center"/>
    </xf>
    <xf numFmtId="0" fontId="13" fillId="0" borderId="53" xfId="0" applyFont="1" applyBorder="1"/>
    <xf numFmtId="0" fontId="15" fillId="8" borderId="44" xfId="0" applyFont="1" applyFill="1" applyBorder="1" applyAlignment="1">
      <alignment horizontal="center" vertical="center" wrapText="1"/>
    </xf>
    <xf numFmtId="0" fontId="13" fillId="0" borderId="52" xfId="0" applyFont="1" applyBorder="1"/>
    <xf numFmtId="0" fontId="12" fillId="0" borderId="53" xfId="0" applyFont="1" applyBorder="1" applyAlignment="1">
      <alignment wrapText="1"/>
    </xf>
    <xf numFmtId="0" fontId="15" fillId="8" borderId="54" xfId="0" applyFont="1" applyFill="1" applyBorder="1" applyAlignment="1">
      <alignment horizontal="center" vertical="center" wrapText="1"/>
    </xf>
    <xf numFmtId="0" fontId="39" fillId="8" borderId="43" xfId="0" applyFont="1" applyFill="1" applyBorder="1" applyAlignment="1">
      <alignment horizontal="center" vertical="center" wrapText="1"/>
    </xf>
    <xf numFmtId="0" fontId="13" fillId="0" borderId="55" xfId="0" applyFont="1" applyBorder="1"/>
    <xf numFmtId="0" fontId="15" fillId="8" borderId="56" xfId="0" applyFont="1" applyFill="1" applyBorder="1" applyAlignment="1">
      <alignment horizontal="center" vertical="center" wrapText="1"/>
    </xf>
    <xf numFmtId="0" fontId="13" fillId="0" borderId="52" xfId="0" applyFont="1" applyBorder="1" applyAlignment="1">
      <alignment horizontal="right"/>
    </xf>
    <xf numFmtId="0" fontId="13" fillId="0" borderId="0" xfId="0" applyFont="1" applyAlignment="1">
      <alignment horizontal="right"/>
    </xf>
    <xf numFmtId="164" fontId="13" fillId="9" borderId="24" xfId="0" applyNumberFormat="1" applyFont="1" applyFill="1" applyBorder="1" applyAlignment="1">
      <alignment horizontal="center"/>
    </xf>
    <xf numFmtId="167" fontId="13" fillId="9" borderId="24" xfId="0" applyNumberFormat="1" applyFont="1" applyFill="1" applyBorder="1" applyAlignment="1">
      <alignment horizontal="center"/>
    </xf>
    <xf numFmtId="9" fontId="13" fillId="9" borderId="24" xfId="5" applyFont="1" applyFill="1" applyBorder="1" applyAlignment="1">
      <alignment horizontal="center"/>
    </xf>
    <xf numFmtId="3" fontId="13" fillId="9" borderId="24" xfId="0" applyNumberFormat="1" applyFont="1" applyFill="1" applyBorder="1" applyAlignment="1">
      <alignment horizontal="center"/>
    </xf>
    <xf numFmtId="168" fontId="13" fillId="9" borderId="24" xfId="0" applyNumberFormat="1" applyFont="1" applyFill="1" applyBorder="1" applyAlignment="1">
      <alignment horizontal="center"/>
    </xf>
    <xf numFmtId="9" fontId="13" fillId="0" borderId="52" xfId="5" applyFont="1" applyBorder="1" applyAlignment="1">
      <alignment horizontal="center"/>
    </xf>
    <xf numFmtId="9" fontId="13" fillId="0" borderId="52" xfId="5" applyFont="1" applyBorder="1" applyAlignment="1">
      <alignment horizontal="right"/>
    </xf>
    <xf numFmtId="164" fontId="13" fillId="0" borderId="24" xfId="0" applyNumberFormat="1" applyFont="1" applyBorder="1" applyAlignment="1">
      <alignment horizontal="center"/>
    </xf>
    <xf numFmtId="0" fontId="41" fillId="10" borderId="0" xfId="0" applyFont="1" applyFill="1" applyAlignment="1">
      <alignment vertical="center" wrapText="1"/>
    </xf>
    <xf numFmtId="3" fontId="13" fillId="9" borderId="48" xfId="0" applyNumberFormat="1" applyFont="1" applyFill="1" applyBorder="1" applyAlignment="1">
      <alignment horizontal="center" vertical="center" shrinkToFit="1"/>
    </xf>
    <xf numFmtId="164" fontId="13" fillId="9" borderId="48" xfId="0" applyNumberFormat="1" applyFont="1" applyFill="1" applyBorder="1" applyAlignment="1">
      <alignment horizontal="center" vertical="center" shrinkToFit="1"/>
    </xf>
    <xf numFmtId="3" fontId="13" fillId="9" borderId="49" xfId="0" applyNumberFormat="1" applyFont="1" applyFill="1" applyBorder="1" applyAlignment="1">
      <alignment horizontal="center" vertical="center" shrinkToFit="1"/>
    </xf>
    <xf numFmtId="164" fontId="13" fillId="9" borderId="49" xfId="0" applyNumberFormat="1" applyFont="1" applyFill="1" applyBorder="1" applyAlignment="1">
      <alignment horizontal="center" vertical="center" shrinkToFit="1"/>
    </xf>
    <xf numFmtId="164" fontId="13" fillId="0" borderId="0" xfId="0" applyNumberFormat="1" applyFont="1" applyAlignment="1">
      <alignment horizontal="center"/>
    </xf>
    <xf numFmtId="0" fontId="13" fillId="0" borderId="0" xfId="0" applyFont="1" applyAlignment="1" applyProtection="1">
      <alignment horizontal="center" vertical="center"/>
      <protection locked="0"/>
    </xf>
    <xf numFmtId="0" fontId="1" fillId="3" borderId="0" xfId="0" applyFont="1" applyFill="1"/>
    <xf numFmtId="3" fontId="33" fillId="6" borderId="48" xfId="0" applyNumberFormat="1" applyFont="1" applyFill="1" applyBorder="1" applyAlignment="1">
      <alignment horizontal="center"/>
    </xf>
    <xf numFmtId="3" fontId="33" fillId="6" borderId="51" xfId="0" applyNumberFormat="1" applyFont="1" applyFill="1" applyBorder="1" applyAlignment="1">
      <alignment horizontal="center"/>
    </xf>
    <xf numFmtId="0" fontId="38" fillId="11" borderId="15" xfId="0" applyFont="1" applyFill="1" applyBorder="1" applyAlignment="1">
      <alignment horizontal="left"/>
    </xf>
    <xf numFmtId="0" fontId="36" fillId="11" borderId="16" xfId="0" applyFont="1" applyFill="1" applyBorder="1" applyAlignment="1">
      <alignment horizontal="left"/>
    </xf>
    <xf numFmtId="0" fontId="13" fillId="11" borderId="16" xfId="0" applyFont="1" applyFill="1" applyBorder="1"/>
    <xf numFmtId="0" fontId="13" fillId="11" borderId="17" xfId="0" applyFont="1" applyFill="1" applyBorder="1" applyAlignment="1">
      <alignment wrapText="1"/>
    </xf>
    <xf numFmtId="0" fontId="27" fillId="0" borderId="0" xfId="2" applyAlignment="1">
      <alignment vertical="center" wrapText="1"/>
    </xf>
    <xf numFmtId="0" fontId="15" fillId="8" borderId="0" xfId="0" applyFont="1" applyFill="1" applyAlignment="1">
      <alignment horizontal="center" vertical="center" wrapText="1"/>
    </xf>
    <xf numFmtId="0" fontId="15" fillId="8" borderId="63" xfId="0" applyFont="1" applyFill="1" applyBorder="1" applyAlignment="1">
      <alignment horizontal="center" vertical="center" wrapText="1"/>
    </xf>
    <xf numFmtId="0" fontId="33" fillId="0" borderId="0" xfId="0" applyFont="1"/>
    <xf numFmtId="0" fontId="46" fillId="0" borderId="0" xfId="0" applyFont="1"/>
    <xf numFmtId="0" fontId="51" fillId="0" borderId="24" xfId="0" applyFont="1" applyBorder="1" applyAlignment="1">
      <alignment horizontal="left" vertical="center"/>
    </xf>
    <xf numFmtId="0" fontId="13" fillId="0" borderId="64"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3" fillId="0" borderId="65" xfId="0" applyFont="1" applyBorder="1" applyAlignment="1" applyProtection="1">
      <alignment horizontal="center" vertical="center" wrapText="1"/>
      <protection locked="0"/>
    </xf>
    <xf numFmtId="0" fontId="28" fillId="0" borderId="0" xfId="2" applyFont="1" applyBorder="1" applyAlignment="1">
      <alignment vertical="center"/>
    </xf>
    <xf numFmtId="0" fontId="5" fillId="0" borderId="0" xfId="0" applyFont="1"/>
    <xf numFmtId="0" fontId="9" fillId="0" borderId="0" xfId="0" applyFont="1"/>
    <xf numFmtId="0" fontId="57" fillId="0" borderId="0" xfId="0" applyFont="1"/>
    <xf numFmtId="0" fontId="61" fillId="0" borderId="0" xfId="0" applyFont="1"/>
    <xf numFmtId="0" fontId="8" fillId="0" borderId="0" xfId="0" applyFont="1"/>
    <xf numFmtId="0" fontId="55" fillId="0" borderId="0" xfId="0" applyFont="1"/>
    <xf numFmtId="0" fontId="65" fillId="0" borderId="0" xfId="0" applyFont="1"/>
    <xf numFmtId="0" fontId="64" fillId="0" borderId="0" xfId="0" applyFont="1"/>
    <xf numFmtId="0" fontId="58" fillId="0" borderId="0" xfId="0" applyFont="1"/>
    <xf numFmtId="0" fontId="41" fillId="3" borderId="19" xfId="0" applyFont="1" applyFill="1" applyBorder="1" applyAlignment="1">
      <alignment horizontal="left" vertical="center" wrapText="1"/>
    </xf>
    <xf numFmtId="0" fontId="41" fillId="3" borderId="41" xfId="0" applyFont="1" applyFill="1" applyBorder="1" applyAlignment="1">
      <alignment horizontal="left" vertical="center" wrapText="1"/>
    </xf>
    <xf numFmtId="0" fontId="0" fillId="3" borderId="18" xfId="0" applyFill="1" applyBorder="1" applyAlignment="1">
      <alignment horizontal="center" vertical="center"/>
    </xf>
    <xf numFmtId="0" fontId="41" fillId="10" borderId="0" xfId="0" applyFont="1" applyFill="1" applyAlignment="1">
      <alignment horizontal="center" vertical="center" wrapText="1"/>
    </xf>
    <xf numFmtId="0" fontId="41" fillId="10" borderId="0" xfId="0" applyFont="1" applyFill="1" applyAlignment="1">
      <alignment horizontal="left" vertical="center" wrapText="1"/>
    </xf>
    <xf numFmtId="0" fontId="7" fillId="3" borderId="19" xfId="0" applyFont="1" applyFill="1" applyBorder="1" applyAlignment="1">
      <alignment horizontal="left" vertical="center" wrapText="1"/>
    </xf>
    <xf numFmtId="0" fontId="41" fillId="10" borderId="0" xfId="0" applyFont="1" applyFill="1" applyAlignment="1">
      <alignment vertical="center" wrapText="1"/>
    </xf>
    <xf numFmtId="0" fontId="0" fillId="3" borderId="40" xfId="0" applyFill="1" applyBorder="1" applyAlignment="1">
      <alignment horizontal="center" vertical="center"/>
    </xf>
    <xf numFmtId="0" fontId="7" fillId="10" borderId="0" xfId="0" applyFont="1" applyFill="1" applyAlignment="1">
      <alignment horizontal="left" vertical="center" wrapText="1"/>
    </xf>
    <xf numFmtId="0" fontId="41" fillId="10" borderId="2" xfId="0" applyFont="1" applyFill="1" applyBorder="1" applyAlignment="1">
      <alignment horizontal="left" vertical="center" wrapText="1"/>
    </xf>
    <xf numFmtId="0" fontId="47" fillId="0" borderId="0" xfId="0" applyFont="1" applyAlignment="1">
      <alignment horizontal="left" vertical="center"/>
    </xf>
    <xf numFmtId="0" fontId="1" fillId="3" borderId="16" xfId="0" applyFont="1" applyFill="1" applyBorder="1" applyAlignment="1">
      <alignment horizontal="left"/>
    </xf>
    <xf numFmtId="0" fontId="5" fillId="0" borderId="0" xfId="0" applyFont="1" applyAlignment="1">
      <alignment horizontal="left" vertical="center" wrapText="1"/>
    </xf>
    <xf numFmtId="0" fontId="27" fillId="0" borderId="0" xfId="2" applyAlignment="1">
      <alignment horizontal="left" vertical="center"/>
    </xf>
    <xf numFmtId="0" fontId="27" fillId="0" borderId="0" xfId="2" applyAlignment="1">
      <alignment horizontal="left"/>
    </xf>
    <xf numFmtId="0" fontId="0" fillId="0" borderId="0" xfId="0" applyAlignment="1">
      <alignment horizontal="left"/>
    </xf>
    <xf numFmtId="0" fontId="13" fillId="0" borderId="0" xfId="0" applyFont="1" applyAlignment="1">
      <alignment horizontal="left" vertical="top" wrapText="1"/>
    </xf>
    <xf numFmtId="0" fontId="13" fillId="0" borderId="59"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33" fillId="9" borderId="58" xfId="0" applyFont="1" applyFill="1" applyBorder="1" applyAlignment="1">
      <alignment horizontal="left" vertical="top" wrapText="1"/>
    </xf>
    <xf numFmtId="0" fontId="33" fillId="9" borderId="0" xfId="0" applyFont="1" applyFill="1" applyAlignment="1">
      <alignment horizontal="left" vertical="top" wrapText="1"/>
    </xf>
    <xf numFmtId="0" fontId="34" fillId="0" borderId="0" xfId="0" applyFont="1" applyAlignment="1">
      <alignment horizontal="left" wrapText="1"/>
    </xf>
    <xf numFmtId="0" fontId="32" fillId="8" borderId="62" xfId="0" applyFont="1" applyFill="1" applyBorder="1" applyAlignment="1">
      <alignment horizontal="left" indent="1"/>
    </xf>
    <xf numFmtId="0" fontId="13" fillId="0" borderId="0" xfId="0" applyFont="1"/>
    <xf numFmtId="0" fontId="37" fillId="0" borderId="25" xfId="0" applyFont="1" applyBorder="1" applyAlignment="1">
      <alignment horizontal="center" wrapText="1"/>
    </xf>
    <xf numFmtId="0" fontId="37" fillId="0" borderId="28" xfId="0" applyFont="1" applyBorder="1" applyAlignment="1">
      <alignment horizontal="center" wrapText="1"/>
    </xf>
    <xf numFmtId="0" fontId="15" fillId="8" borderId="0" xfId="0" applyFont="1" applyFill="1" applyAlignment="1">
      <alignment horizontal="left" vertical="center" wrapText="1"/>
    </xf>
    <xf numFmtId="0" fontId="48" fillId="9" borderId="57" xfId="0" applyFont="1" applyFill="1" applyBorder="1" applyAlignment="1">
      <alignment horizontal="left" vertical="center" wrapText="1"/>
    </xf>
    <xf numFmtId="0" fontId="13" fillId="9" borderId="58" xfId="0" applyFont="1" applyFill="1" applyBorder="1" applyAlignment="1">
      <alignment horizontal="left" vertical="center" wrapText="1"/>
    </xf>
    <xf numFmtId="0" fontId="13" fillId="9" borderId="55" xfId="0" applyFont="1" applyFill="1" applyBorder="1" applyAlignment="1">
      <alignment horizontal="left" vertical="center" wrapText="1"/>
    </xf>
    <xf numFmtId="0" fontId="13" fillId="9" borderId="0" xfId="0" applyFont="1" applyFill="1" applyAlignment="1">
      <alignment horizontal="left" vertical="center" wrapText="1"/>
    </xf>
    <xf numFmtId="0" fontId="8" fillId="2" borderId="4" xfId="0" applyFont="1" applyFill="1" applyBorder="1"/>
    <xf numFmtId="0" fontId="8" fillId="2" borderId="5" xfId="0" applyFont="1" applyFill="1" applyBorder="1"/>
    <xf numFmtId="0" fontId="9" fillId="2" borderId="7" xfId="0" applyFont="1" applyFill="1" applyBorder="1"/>
    <xf numFmtId="0" fontId="9" fillId="2" borderId="6" xfId="0" applyFont="1" applyFill="1" applyBorder="1"/>
    <xf numFmtId="0" fontId="18" fillId="0" borderId="37" xfId="1" applyFont="1" applyBorder="1" applyAlignment="1">
      <alignment horizontal="left" vertical="center" wrapText="1"/>
    </xf>
    <xf numFmtId="0" fontId="18" fillId="0" borderId="1" xfId="1" applyFont="1" applyBorder="1" applyAlignment="1">
      <alignment horizontal="left" vertical="center" wrapText="1"/>
    </xf>
    <xf numFmtId="0" fontId="18" fillId="0" borderId="38" xfId="1" applyFont="1" applyBorder="1" applyAlignment="1">
      <alignment horizontal="left" vertical="center" wrapText="1"/>
    </xf>
    <xf numFmtId="0" fontId="22" fillId="0" borderId="24" xfId="1" applyFont="1" applyBorder="1" applyAlignment="1">
      <alignment horizontal="left" vertical="center" wrapText="1"/>
    </xf>
    <xf numFmtId="0" fontId="2" fillId="0" borderId="24" xfId="1" applyFont="1" applyBorder="1" applyAlignment="1">
      <alignment horizontal="left" vertical="center"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20" xfId="1" applyFont="1" applyBorder="1" applyAlignment="1">
      <alignment horizontal="left" vertical="center" wrapText="1"/>
    </xf>
    <xf numFmtId="0" fontId="18" fillId="0" borderId="33" xfId="1" applyFont="1" applyBorder="1" applyAlignment="1">
      <alignment horizontal="left" vertical="center" wrapText="1"/>
    </xf>
    <xf numFmtId="0" fontId="18" fillId="0" borderId="34" xfId="1" applyFont="1" applyBorder="1" applyAlignment="1">
      <alignment horizontal="left" vertical="center" wrapText="1"/>
    </xf>
    <xf numFmtId="0" fontId="18" fillId="0" borderId="35" xfId="1" applyFont="1" applyBorder="1" applyAlignment="1">
      <alignment horizontal="left" vertical="center" wrapText="1"/>
    </xf>
    <xf numFmtId="0" fontId="18" fillId="0" borderId="0" xfId="1" applyFont="1" applyAlignment="1">
      <alignment horizontal="left" vertical="center" wrapText="1"/>
    </xf>
    <xf numFmtId="0" fontId="18" fillId="0" borderId="36" xfId="1" applyFont="1" applyBorder="1" applyAlignment="1">
      <alignment horizontal="left" vertical="center" wrapText="1"/>
    </xf>
    <xf numFmtId="0" fontId="12" fillId="0" borderId="0" xfId="1" applyFont="1" applyAlignment="1">
      <alignment horizontal="center" vertical="center"/>
    </xf>
    <xf numFmtId="0" fontId="15" fillId="5" borderId="21" xfId="1" applyFont="1" applyFill="1" applyBorder="1" applyAlignment="1">
      <alignment horizontal="center" vertical="center" wrapText="1"/>
    </xf>
    <xf numFmtId="0" fontId="15" fillId="5" borderId="23" xfId="1" applyFont="1" applyFill="1" applyBorder="1" applyAlignment="1">
      <alignment horizontal="center" vertical="center"/>
    </xf>
    <xf numFmtId="0" fontId="15" fillId="5" borderId="27" xfId="1" applyFont="1" applyFill="1" applyBorder="1" applyAlignment="1">
      <alignment horizontal="center" vertical="center"/>
    </xf>
    <xf numFmtId="0" fontId="15" fillId="5" borderId="29" xfId="1" applyFont="1" applyFill="1" applyBorder="1" applyAlignment="1">
      <alignment horizontal="center" vertical="center"/>
    </xf>
    <xf numFmtId="0" fontId="14" fillId="0" borderId="24"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26" xfId="1" applyFont="1" applyBorder="1" applyAlignment="1">
      <alignment horizontal="center" vertical="center" wrapText="1"/>
    </xf>
    <xf numFmtId="0" fontId="57" fillId="0" borderId="15" xfId="0" applyFont="1" applyBorder="1" applyAlignment="1">
      <alignment horizontal="left"/>
    </xf>
    <xf numFmtId="0" fontId="57" fillId="0" borderId="16" xfId="0" applyFont="1" applyBorder="1" applyAlignment="1">
      <alignment horizontal="left"/>
    </xf>
    <xf numFmtId="0" fontId="57" fillId="0" borderId="17" xfId="0" applyFont="1" applyBorder="1" applyAlignment="1">
      <alignment horizontal="left"/>
    </xf>
    <xf numFmtId="0" fontId="57" fillId="0" borderId="40" xfId="0" applyFont="1" applyBorder="1" applyAlignment="1">
      <alignment horizontal="left"/>
    </xf>
    <xf numFmtId="0" fontId="57" fillId="0" borderId="2" xfId="0" applyFont="1" applyBorder="1" applyAlignment="1">
      <alignment horizontal="left"/>
    </xf>
    <xf numFmtId="0" fontId="57" fillId="0" borderId="41" xfId="0" applyFont="1" applyBorder="1" applyAlignment="1">
      <alignment horizontal="left"/>
    </xf>
    <xf numFmtId="0" fontId="64" fillId="0" borderId="0" xfId="0" applyFont="1" applyAlignment="1">
      <alignment horizontal="left" vertical="top" wrapText="1"/>
    </xf>
    <xf numFmtId="0" fontId="55"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40" xfId="0" applyBorder="1" applyAlignment="1">
      <alignment horizontal="left"/>
    </xf>
    <xf numFmtId="0" fontId="0" fillId="0" borderId="2" xfId="0" applyBorder="1" applyAlignment="1">
      <alignment horizontal="left"/>
    </xf>
    <xf numFmtId="0" fontId="0" fillId="0" borderId="41" xfId="0" applyBorder="1" applyAlignment="1">
      <alignment horizontal="left"/>
    </xf>
    <xf numFmtId="0" fontId="53" fillId="0" borderId="0" xfId="0" applyFont="1" applyAlignment="1">
      <alignment horizontal="left" vertical="center"/>
    </xf>
  </cellXfs>
  <cellStyles count="6">
    <cellStyle name="Comma" xfId="3" builtinId="3"/>
    <cellStyle name="Currency" xfId="4" builtinId="4"/>
    <cellStyle name="Hyperlink" xfId="2" builtinId="8"/>
    <cellStyle name="Normal" xfId="0" builtinId="0"/>
    <cellStyle name="Normal 2" xfId="1" xr:uid="{8BB45F6C-3DEC-4ADF-AC6E-AA24B3323A14}"/>
    <cellStyle name="Percent" xfId="5" builtinId="5"/>
  </cellStyles>
  <dxfs count="78">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164" formatCode="&quot;$&quot;#,##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vertical/>
        <horizontal/>
      </border>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vertical/>
        <horizontal/>
      </border>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vertical/>
        <horizontal/>
      </border>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vertical/>
        <horizontal/>
      </border>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vertical/>
        <horizontal/>
      </border>
    </dxf>
    <dxf>
      <font>
        <b val="0"/>
        <i val="0"/>
        <strike val="0"/>
        <condense val="0"/>
        <extend val="0"/>
        <outline val="0"/>
        <shadow val="0"/>
        <u val="none"/>
        <vertAlign val="baseline"/>
        <sz val="11"/>
        <color theme="1"/>
        <name val="Roboto"/>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vertical/>
        <horizontal/>
      </border>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164" formatCode="&quot;$&quot;#,##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164" formatCode="&quot;$&quot;#,##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theme="4" tint="0.59996337778862885"/>
        </left>
        <right style="thin">
          <color theme="4" tint="0.59996337778862885"/>
        </right>
        <top/>
        <bottom/>
      </border>
    </dxf>
    <dxf>
      <font>
        <b val="0"/>
        <i val="0"/>
        <strike val="0"/>
        <condense val="0"/>
        <extend val="0"/>
        <outline val="0"/>
        <shadow val="0"/>
        <u val="none"/>
        <vertAlign val="baseline"/>
        <sz val="11"/>
        <color theme="1"/>
        <name val="Roboto"/>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border>
      <protection locked="1"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vertical/>
        <horizontal/>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0" indent="0" justifyLastLine="0" shrinkToFit="1" readingOrder="0"/>
      <border diagonalUp="0" diagonalDown="0">
        <left style="thin">
          <color theme="4" tint="0.59996337778862885"/>
        </left>
        <right style="thin">
          <color theme="4" tint="0.59996337778862885"/>
        </right>
        <top/>
        <bottom/>
        <vertical style="thin">
          <color theme="4" tint="0.59996337778862885"/>
        </vertical>
        <horizontal/>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protection locked="0" hidden="0"/>
    </dxf>
    <dxf>
      <border outline="0">
        <bottom style="thin">
          <color auto="1"/>
        </bottom>
      </border>
    </dxf>
    <dxf>
      <font>
        <b val="0"/>
        <i val="0"/>
        <strike val="0"/>
        <condense val="0"/>
        <extend val="0"/>
        <outline val="0"/>
        <shadow val="0"/>
        <u val="none"/>
        <vertAlign val="baseline"/>
        <sz val="11"/>
        <color theme="1"/>
        <name val="Roboto"/>
        <scheme val="none"/>
      </font>
      <fill>
        <patternFill patternType="solid">
          <fgColor indexed="64"/>
          <bgColor theme="7" tint="0.79998168889431442"/>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Roboto"/>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border>
    </dxf>
    <dxf>
      <font>
        <strike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top/>
        <bottom/>
      </border>
    </dxf>
    <dxf>
      <font>
        <strike val="0"/>
        <outline val="0"/>
        <shadow val="0"/>
        <u val="none"/>
        <vertAlign val="baseline"/>
        <sz val="11"/>
        <color theme="1"/>
        <name val="Roboto"/>
        <scheme val="none"/>
      </font>
      <numFmt numFmtId="166" formatCode="#,##0.0"/>
      <alignment horizontal="center" vertical="center" textRotation="0" wrapText="0" indent="0" justifyLastLine="0" shrinkToFit="0" readingOrder="0"/>
      <border outline="0">
        <right style="thin">
          <color theme="4" tint="0.59996337778862885"/>
        </right>
      </border>
    </dxf>
    <dxf>
      <font>
        <b val="0"/>
        <i val="0"/>
        <strike val="0"/>
        <condense val="0"/>
        <extend val="0"/>
        <outline val="0"/>
        <shadow val="0"/>
        <u val="none"/>
        <vertAlign val="baseline"/>
        <sz val="11"/>
        <color theme="1"/>
        <name val="Roboto"/>
        <scheme val="none"/>
      </font>
      <alignment horizontal="center" vertical="center" textRotation="0" wrapText="1" indent="0" justifyLastLine="0" shrinkToFit="0" readingOrder="0"/>
      <border diagonalUp="0" diagonalDown="0">
        <left style="thin">
          <color theme="4" tint="0.39994506668294322"/>
        </left>
        <right style="thin">
          <color theme="4" tint="0.39994506668294322"/>
        </right>
        <top/>
        <bottom/>
        <vertical/>
        <horizontal/>
      </border>
      <protection locked="0" hidden="0"/>
    </dxf>
    <dxf>
      <font>
        <b val="0"/>
        <i val="0"/>
        <strike val="0"/>
        <condense val="0"/>
        <extend val="0"/>
        <outline val="0"/>
        <shadow val="0"/>
        <u val="none"/>
        <vertAlign val="baseline"/>
        <sz val="11"/>
        <color theme="1"/>
        <name val="Roboto"/>
        <scheme val="none"/>
      </font>
      <alignment horizontal="center" vertical="center" textRotation="0" wrapText="1" indent="0" justifyLastLine="0" shrinkToFit="0" readingOrder="0"/>
      <border diagonalUp="0" diagonalDown="0">
        <left style="thin">
          <color theme="4" tint="0.59996337778862885"/>
        </left>
        <right style="thin">
          <color theme="4" tint="0.59996337778862885"/>
        </right>
        <top/>
        <bottom/>
        <vertical/>
        <horizontal/>
      </border>
      <protection locked="0" hidden="0"/>
    </dxf>
    <dxf>
      <font>
        <strike val="0"/>
        <outline val="0"/>
        <shadow val="0"/>
        <u val="none"/>
        <vertAlign val="baseline"/>
        <sz val="11"/>
        <color theme="1"/>
        <name val="Roboto"/>
        <scheme val="none"/>
      </font>
      <alignment horizontal="center" vertical="center" textRotation="0" wrapText="1" indent="0" justifyLastLine="0" shrinkToFit="0" readingOrder="0"/>
      <border diagonalUp="0" diagonalDown="0" outline="0">
        <left style="thin">
          <color theme="4" tint="0.59996337778862885"/>
        </left>
        <right style="thin">
          <color theme="4" tint="0.59996337778862885"/>
        </right>
        <top/>
        <bottom/>
      </border>
      <protection locked="0" hidden="0"/>
    </dxf>
    <dxf>
      <font>
        <strike val="0"/>
        <outline val="0"/>
        <shadow val="0"/>
        <u val="none"/>
        <vertAlign val="baseline"/>
        <sz val="11"/>
        <color theme="1"/>
        <name val="Roboto"/>
        <scheme val="none"/>
      </font>
      <alignment horizontal="center" vertical="center" textRotation="0" wrapText="0" indent="0" justifyLastLine="0" shrinkToFit="0" readingOrder="0"/>
    </dxf>
    <dxf>
      <font>
        <b/>
        <i val="0"/>
        <strike val="0"/>
        <condense val="0"/>
        <extend val="0"/>
        <outline val="0"/>
        <shadow val="0"/>
        <u val="none"/>
        <vertAlign val="baseline"/>
        <sz val="11"/>
        <color theme="0"/>
        <name val="Roboto"/>
        <scheme val="none"/>
      </font>
      <fill>
        <patternFill patternType="solid">
          <fgColor indexed="64"/>
          <bgColor theme="4" tint="0.39997558519241921"/>
        </patternFill>
      </fill>
      <alignment horizontal="center" vertical="center" textRotation="0" wrapText="1" indent="0" justifyLastLine="0" shrinkToFit="0" readingOrder="0"/>
    </dxf>
    <dxf>
      <font>
        <strike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style="thin">
          <color theme="4" tint="0.59996337778862885"/>
        </right>
        <top/>
        <bottom/>
      </border>
    </dxf>
    <dxf>
      <font>
        <strike val="0"/>
        <outline val="0"/>
        <shadow val="0"/>
        <u val="none"/>
        <vertAlign val="baseline"/>
        <sz val="11"/>
        <color theme="1"/>
        <name val="Roboto"/>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4" tint="0.59996337778862885"/>
        </left>
        <right/>
        <top/>
        <bottom/>
      </border>
    </dxf>
    <dxf>
      <font>
        <strike val="0"/>
        <outline val="0"/>
        <shadow val="0"/>
        <u val="none"/>
        <vertAlign val="baseline"/>
        <sz val="11"/>
        <color theme="1"/>
        <name val="Roboto"/>
        <scheme val="none"/>
      </font>
      <numFmt numFmtId="166" formatCode="#,##0.0"/>
      <alignment horizontal="center" vertical="center" textRotation="0" wrapText="0" indent="0" justifyLastLine="0" shrinkToFit="0" readingOrder="0"/>
      <border outline="0">
        <right style="thin">
          <color theme="4" tint="0.59996337778862885"/>
        </right>
      </border>
    </dxf>
    <dxf>
      <font>
        <strike val="0"/>
        <outline val="0"/>
        <shadow val="0"/>
        <u val="none"/>
        <vertAlign val="baseline"/>
        <sz val="11"/>
        <color theme="1"/>
        <name val="Roboto"/>
        <scheme val="none"/>
      </font>
      <alignment horizontal="center" vertical="center" textRotation="0" wrapText="1" indent="0" justifyLastLine="0" shrinkToFit="0" readingOrder="0"/>
      <border diagonalUp="0" diagonalDown="0" outline="0">
        <left style="thin">
          <color theme="4" tint="0.59996337778862885"/>
        </left>
        <right style="thin">
          <color theme="4" tint="0.59996337778862885"/>
        </right>
        <top/>
        <bottom/>
      </border>
      <protection locked="0" hidden="0"/>
    </dxf>
    <dxf>
      <font>
        <strike val="0"/>
        <outline val="0"/>
        <shadow val="0"/>
        <u val="none"/>
        <vertAlign val="baseline"/>
        <sz val="11"/>
        <color theme="1"/>
        <name val="Roboto"/>
        <scheme val="none"/>
      </font>
      <alignment horizontal="center" vertical="center" textRotation="0" wrapText="0" indent="0" justifyLastLine="0" shrinkToFit="0" readingOrder="0"/>
      <border diagonalUp="0" diagonalDown="0">
        <left style="thin">
          <color theme="4" tint="0.59996337778862885"/>
        </left>
        <right style="thin">
          <color theme="4" tint="0.59996337778862885"/>
        </right>
        <top/>
        <bottom/>
      </border>
      <protection locked="0" hidden="0"/>
    </dxf>
    <dxf>
      <font>
        <strike val="0"/>
        <outline val="0"/>
        <shadow val="0"/>
        <u val="none"/>
        <vertAlign val="baseline"/>
        <sz val="11"/>
        <color theme="1"/>
        <name val="Roboto"/>
        <scheme val="none"/>
      </font>
      <alignment horizontal="center" vertical="center" textRotation="0" wrapText="0" indent="0" justifyLastLine="0" shrinkToFit="0" readingOrder="0"/>
      <border diagonalUp="0" diagonalDown="0">
        <left style="thin">
          <color theme="4" tint="0.59996337778862885"/>
        </left>
        <right style="thin">
          <color theme="4" tint="0.59996337778862885"/>
        </right>
        <top/>
        <bottom/>
      </border>
      <protection locked="0" hidden="0"/>
    </dxf>
    <dxf>
      <font>
        <strike val="0"/>
        <outline val="0"/>
        <shadow val="0"/>
        <u val="none"/>
        <vertAlign val="baseline"/>
        <sz val="11"/>
        <color theme="1"/>
        <name val="Roboto"/>
        <scheme val="none"/>
      </font>
      <alignment horizontal="center" vertical="center" textRotation="0" wrapText="0" indent="0" justifyLastLine="0" shrinkToFit="0" readingOrder="0"/>
    </dxf>
    <dxf>
      <font>
        <b/>
        <i val="0"/>
        <strike val="0"/>
        <condense val="0"/>
        <extend val="0"/>
        <outline val="0"/>
        <shadow val="0"/>
        <u val="none"/>
        <vertAlign val="baseline"/>
        <sz val="11"/>
        <color theme="0"/>
        <name val="Roboto"/>
        <scheme val="none"/>
      </font>
      <fill>
        <patternFill patternType="solid">
          <fgColor indexed="64"/>
          <bgColor theme="4"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Roboto"/>
        <scheme val="none"/>
      </font>
      <numFmt numFmtId="2" formatCode="0.00"/>
      <alignment horizontal="center" vertical="bottom" textRotation="0" wrapText="0" indent="0" justifyLastLine="0" shrinkToFit="0" readingOrder="0"/>
      <border diagonalUp="0" diagonalDown="0" outline="0">
        <left style="thin">
          <color theme="0" tint="-0.24994659260841701"/>
        </left>
        <right/>
        <top/>
        <bottom/>
      </border>
    </dxf>
    <dxf>
      <font>
        <b val="0"/>
        <i val="0"/>
        <strike val="0"/>
        <condense val="0"/>
        <extend val="0"/>
        <outline val="0"/>
        <shadow val="0"/>
        <u val="none"/>
        <vertAlign val="baseline"/>
        <sz val="11"/>
        <color theme="1"/>
        <name val="Roboto"/>
        <scheme val="none"/>
      </font>
      <alignment horizontal="left" vertical="bottom" textRotation="0" relativeIndent="1" justifyLastLine="0" shrinkToFit="0" readingOrder="0"/>
      <border outline="0">
        <right style="thin">
          <color theme="0" tint="-0.24994659260841701"/>
        </right>
      </border>
    </dxf>
    <dxf>
      <font>
        <strike val="0"/>
        <outline val="0"/>
        <shadow val="0"/>
        <u val="none"/>
        <vertAlign val="baseline"/>
        <sz val="11"/>
        <color theme="1"/>
        <name val="Roboto"/>
        <scheme val="none"/>
      </font>
    </dxf>
    <dxf>
      <font>
        <strike val="0"/>
        <outline val="0"/>
        <shadow val="0"/>
        <u val="none"/>
        <name val="Roboto"/>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Roboto"/>
        <scheme val="none"/>
      </font>
      <numFmt numFmtId="4" formatCode="#,##0.00"/>
      <alignment horizontal="center" vertical="bottom"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strike val="0"/>
        <outline val="0"/>
        <shadow val="0"/>
        <u val="none"/>
        <vertAlign val="baseline"/>
        <sz val="12"/>
        <color theme="1"/>
        <name val="Roboto"/>
        <scheme val="none"/>
      </font>
      <numFmt numFmtId="2" formatCode="0.00"/>
      <fill>
        <patternFill patternType="solid">
          <fgColor indexed="64"/>
          <bgColor rgb="FFD9D9D9"/>
        </patternFill>
      </fill>
      <alignment horizontal="center" vertical="bottom" textRotation="0" wrapText="0" indent="0" justifyLastLine="0" shrinkToFit="0" readingOrder="0"/>
      <border diagonalUp="0" diagonalDown="0">
        <left style="thin">
          <color theme="4" tint="0.59996337778862885"/>
        </left>
        <right style="thin">
          <color theme="4" tint="0.59996337778862885"/>
        </right>
        <top/>
        <bottom/>
        <vertical/>
        <horizontal/>
      </border>
      <protection locked="0" hidden="0"/>
    </dxf>
    <dxf>
      <font>
        <b val="0"/>
        <i val="0"/>
        <strike val="0"/>
        <condense val="0"/>
        <extend val="0"/>
        <outline val="0"/>
        <shadow val="0"/>
        <u val="none"/>
        <vertAlign val="baseline"/>
        <sz val="12"/>
        <color theme="1"/>
        <name val="Roboto"/>
        <scheme val="none"/>
      </font>
      <numFmt numFmtId="4" formatCode="#,##0.00"/>
      <alignment horizontal="center" vertical="bottom" textRotation="0" wrapText="0" indent="0" justifyLastLine="0" shrinkToFit="0" readingOrder="0"/>
      <border diagonalUp="0" diagonalDown="0" outline="0">
        <left style="thin">
          <color theme="4" tint="0.59996337778862885"/>
        </left>
        <right style="thin">
          <color theme="4" tint="0.59996337778862885"/>
        </right>
        <top/>
        <bottom/>
      </border>
    </dxf>
    <dxf>
      <font>
        <strike val="0"/>
        <outline val="0"/>
        <shadow val="0"/>
        <u val="none"/>
        <vertAlign val="baseline"/>
        <sz val="12"/>
        <color theme="1"/>
        <name val="Roboto"/>
        <scheme val="none"/>
      </font>
      <numFmt numFmtId="2" formatCode="0.00"/>
      <alignment horizontal="center" vertical="bottom" textRotation="0" wrapText="0" indent="0" justifyLastLine="0" shrinkToFit="0" readingOrder="0"/>
      <border diagonalUp="0" diagonalDown="0">
        <left style="thin">
          <color theme="4" tint="0.59996337778862885"/>
        </left>
        <right style="thin">
          <color theme="4" tint="0.59996337778862885"/>
        </right>
        <top/>
        <bottom/>
        <vertical/>
        <horizontal/>
      </border>
      <protection locked="1" hidden="0"/>
    </dxf>
    <dxf>
      <font>
        <b val="0"/>
        <i val="0"/>
        <strike val="0"/>
        <condense val="0"/>
        <extend val="0"/>
        <outline val="0"/>
        <shadow val="0"/>
        <u val="none"/>
        <vertAlign val="baseline"/>
        <sz val="12"/>
        <color theme="1"/>
        <name val="Roboto"/>
        <scheme val="none"/>
      </font>
      <numFmt numFmtId="4" formatCode="#,##0.00"/>
      <alignment horizontal="center" vertical="bottom" textRotation="0" wrapText="0" indent="0" justifyLastLine="0" shrinkToFit="0" readingOrder="0"/>
      <protection locked="0" hidden="0"/>
    </dxf>
    <dxf>
      <font>
        <strike val="0"/>
        <outline val="0"/>
        <shadow val="0"/>
        <u val="none"/>
        <vertAlign val="baseline"/>
        <sz val="12"/>
        <color theme="1"/>
        <name val="Roboto"/>
        <scheme val="none"/>
      </font>
      <numFmt numFmtId="2" formatCode="0.00"/>
      <fill>
        <patternFill patternType="solid">
          <fgColor indexed="64"/>
          <bgColor rgb="FFD9D9D9"/>
        </patternFill>
      </fill>
      <alignment horizontal="center" vertical="bottom" textRotation="0" wrapText="0" indent="0" justifyLastLine="0" shrinkToFit="0" readingOrder="0"/>
      <border outline="0">
        <left style="thin">
          <color theme="4" tint="0.59996337778862885"/>
        </left>
      </border>
      <protection locked="1" hidden="0"/>
    </dxf>
    <dxf>
      <font>
        <b val="0"/>
        <i val="0"/>
        <strike val="0"/>
        <condense val="0"/>
        <extend val="0"/>
        <outline val="0"/>
        <shadow val="0"/>
        <u val="none"/>
        <vertAlign val="baseline"/>
        <sz val="12"/>
        <color theme="1"/>
        <name val="Roboto"/>
        <scheme val="none"/>
      </font>
      <numFmt numFmtId="3" formatCode="#,##0"/>
      <alignment horizontal="center" vertical="bottom"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2"/>
        <color theme="1"/>
        <name val="Roboto"/>
        <scheme val="none"/>
      </font>
      <numFmt numFmtId="3" formatCode="#,##0"/>
      <fill>
        <patternFill patternType="solid">
          <fgColor indexed="64"/>
          <bgColor rgb="FFD9D9D9"/>
        </patternFill>
      </fill>
      <alignment horizontal="center" vertical="bottom" textRotation="0" wrapText="0" indent="0" justifyLastLine="0" shrinkToFit="0" readingOrder="0"/>
      <border diagonalUp="0" diagonalDown="0" outline="0">
        <left/>
        <right style="thin">
          <color theme="4" tint="0.59996337778862885"/>
        </right>
        <top/>
        <bottom/>
      </border>
      <protection locked="1" hidden="0"/>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2"/>
        <color theme="1"/>
        <name val="Roboto"/>
        <scheme val="none"/>
      </font>
      <numFmt numFmtId="3" formatCode="#,##0"/>
      <fill>
        <patternFill patternType="solid">
          <fgColor indexed="64"/>
          <bgColor rgb="FFD9D9D9"/>
        </patternFill>
      </fill>
      <alignment horizontal="right" vertical="bottom" textRotation="0" wrapText="0" relativeIndent="1" justifyLastLine="0" shrinkToFit="0" readingOrder="0"/>
      <border diagonalUp="0" diagonalDown="0">
        <left style="thin">
          <color theme="4" tint="0.59996337778862885"/>
        </left>
        <right/>
        <top/>
        <bottom/>
      </border>
      <protection locked="1" hidden="0"/>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2"/>
        <color theme="1"/>
        <name val="Roboto"/>
        <scheme val="none"/>
      </font>
      <numFmt numFmtId="3" formatCode="#,##0"/>
      <fill>
        <patternFill patternType="solid">
          <fgColor indexed="64"/>
          <bgColor rgb="FFD9D9D9"/>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Roboto"/>
        <scheme val="none"/>
      </font>
      <numFmt numFmtId="4" formatCode="#,##0.00"/>
      <alignment horizontal="center" vertical="bottom" textRotation="0" wrapText="0" indent="0" justifyLastLine="0" shrinkToFit="0" readingOrder="0"/>
      <border diagonalUp="0" diagonalDown="0" outline="0">
        <left style="thin">
          <color theme="4" tint="0.59996337778862885"/>
        </left>
        <right style="thin">
          <color theme="4" tint="0.59996337778862885"/>
        </right>
        <top/>
        <bottom/>
      </border>
    </dxf>
    <dxf>
      <font>
        <b val="0"/>
        <i val="0"/>
        <strike val="0"/>
        <condense val="0"/>
        <extend val="0"/>
        <outline val="0"/>
        <shadow val="0"/>
        <u val="none"/>
        <vertAlign val="baseline"/>
        <sz val="12"/>
        <color theme="1"/>
        <name val="Roboto"/>
        <scheme val="none"/>
      </font>
      <numFmt numFmtId="2" formatCode="0.00"/>
      <fill>
        <patternFill patternType="solid">
          <fgColor indexed="64"/>
          <bgColor rgb="FFD9D9D9"/>
        </patternFill>
      </fill>
      <alignment horizontal="center" vertical="bottom" textRotation="0" wrapText="0"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protection locked="1" hidden="0"/>
    </dxf>
    <dxf>
      <font>
        <b val="0"/>
        <i val="0"/>
        <strike val="0"/>
        <condense val="0"/>
        <extend val="0"/>
        <outline val="0"/>
        <shadow val="0"/>
        <u val="none"/>
        <vertAlign val="baseline"/>
        <sz val="12"/>
        <color theme="1"/>
        <name val="Roboto"/>
        <scheme val="none"/>
      </font>
      <numFmt numFmtId="3" formatCode="#,##0"/>
      <alignment horizontal="center" vertical="bottom"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2"/>
        <color theme="1"/>
        <name val="Roboto"/>
        <scheme val="none"/>
      </font>
      <numFmt numFmtId="3" formatCode="#,##0"/>
      <alignment horizontal="center" vertical="bottom" textRotation="0" wrapText="0"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protection locked="0" hidden="0"/>
    </dxf>
    <dxf>
      <font>
        <b val="0"/>
        <i val="0"/>
        <strike val="0"/>
        <condense val="0"/>
        <extend val="0"/>
        <outline val="0"/>
        <shadow val="0"/>
        <u val="none"/>
        <vertAlign val="baseline"/>
        <sz val="12"/>
        <color theme="1"/>
        <name val="Roboto"/>
        <scheme val="none"/>
      </font>
      <numFmt numFmtId="3" formatCode="#,##0"/>
      <alignment horizontal="center" vertical="bottom" textRotation="0" wrapText="0" indent="0" justifyLastLine="0" shrinkToFit="0" readingOrder="0"/>
      <border diagonalUp="0" diagonalDown="0" outline="0">
        <left style="thin">
          <color theme="4" tint="0.59996337778862885"/>
        </left>
        <right style="thin">
          <color theme="4" tint="0.59996337778862885"/>
        </right>
        <top/>
        <bottom/>
      </border>
      <protection locked="0" hidden="0"/>
    </dxf>
    <dxf>
      <font>
        <b val="0"/>
        <i val="0"/>
        <strike val="0"/>
        <condense val="0"/>
        <extend val="0"/>
        <outline val="0"/>
        <shadow val="0"/>
        <u val="none"/>
        <vertAlign val="baseline"/>
        <sz val="12"/>
        <color theme="1"/>
        <name val="Roboto"/>
        <scheme val="none"/>
      </font>
      <numFmt numFmtId="3" formatCode="#,##0"/>
      <alignment horizontal="center" vertical="bottom" textRotation="0" wrapText="0"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protection locked="0" hidden="0"/>
    </dxf>
    <dxf>
      <font>
        <b val="0"/>
        <i val="0"/>
        <strike val="0"/>
        <condense val="0"/>
        <extend val="0"/>
        <outline val="0"/>
        <shadow val="0"/>
        <u val="none"/>
        <vertAlign val="baseline"/>
        <sz val="12"/>
        <color theme="1"/>
        <name val="Roboto"/>
        <scheme val="none"/>
      </font>
      <alignment horizontal="left" vertical="bottom" textRotation="0" wrapText="0" indent="1" justifyLastLine="0" shrinkToFit="0" readingOrder="0"/>
      <protection locked="0" hidden="0"/>
    </dxf>
    <dxf>
      <font>
        <strike val="0"/>
        <outline val="0"/>
        <shadow val="0"/>
        <u val="none"/>
        <vertAlign val="baseline"/>
        <sz val="12"/>
        <color theme="1"/>
        <name val="Roboto"/>
        <scheme val="none"/>
      </font>
      <alignment horizontal="left" vertical="bottom" textRotation="0" wrapText="0" relativeIndent="1" justifyLastLine="0" shrinkToFit="0" readingOrder="0"/>
      <protection locked="0" hidden="0"/>
    </dxf>
    <dxf>
      <font>
        <strike val="0"/>
        <outline val="0"/>
        <shadow val="0"/>
        <u val="none"/>
        <name val="Roboto"/>
        <scheme val="none"/>
      </font>
      <protection locked="0" hidden="0"/>
    </dxf>
    <dxf>
      <font>
        <strike val="0"/>
        <outline val="0"/>
        <shadow val="0"/>
        <u val="none"/>
        <vertAlign val="baseline"/>
        <sz val="12"/>
        <color theme="1"/>
        <name val="Roboto"/>
        <scheme val="none"/>
      </font>
      <protection locked="0" hidden="0"/>
    </dxf>
    <dxf>
      <font>
        <b/>
        <i val="0"/>
        <strike val="0"/>
        <condense val="0"/>
        <extend val="0"/>
        <outline val="0"/>
        <shadow val="0"/>
        <u val="none"/>
        <vertAlign val="baseline"/>
        <sz val="14"/>
        <color theme="0"/>
        <name val="Roboto"/>
        <scheme val="none"/>
      </font>
      <fill>
        <patternFill patternType="solid">
          <fgColor indexed="64"/>
          <bgColor theme="4" tint="0.39997558519241921"/>
        </patternFill>
      </fill>
      <alignment horizontal="center" vertical="center" textRotation="0" indent="0" justifyLastLine="0" shrinkToFit="0" readingOrder="0"/>
      <protection locked="0" hidden="0"/>
    </dxf>
  </dxfs>
  <tableStyles count="0" defaultTableStyle="TableStyleMedium2" defaultPivotStyle="PivotStyleLight16"/>
  <colors>
    <mruColors>
      <color rgb="FF00B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19049</xdr:colOff>
      <xdr:row>0</xdr:row>
      <xdr:rowOff>106680</xdr:rowOff>
    </xdr:from>
    <xdr:to>
      <xdr:col>12</xdr:col>
      <xdr:colOff>2973788</xdr:colOff>
      <xdr:row>4</xdr:row>
      <xdr:rowOff>167640</xdr:rowOff>
    </xdr:to>
    <xdr:pic>
      <xdr:nvPicPr>
        <xdr:cNvPr id="3" name="Picture 2">
          <a:extLst>
            <a:ext uri="{FF2B5EF4-FFF2-40B4-BE49-F238E27FC236}">
              <a16:creationId xmlns:a16="http://schemas.microsoft.com/office/drawing/2014/main" id="{29C8BDE6-D877-90F9-80BA-BA143C48EB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64" t="31800" r="7598" b="34348"/>
        <a:stretch/>
      </xdr:blipFill>
      <xdr:spPr>
        <a:xfrm>
          <a:off x="1223009" y="106680"/>
          <a:ext cx="8944059" cy="792480"/>
        </a:xfrm>
        <a:prstGeom prst="rect">
          <a:avLst/>
        </a:prstGeom>
      </xdr:spPr>
    </xdr:pic>
    <xdr:clientData/>
  </xdr:twoCellAnchor>
  <xdr:twoCellAnchor editAs="oneCell">
    <xdr:from>
      <xdr:col>12</xdr:col>
      <xdr:colOff>3428999</xdr:colOff>
      <xdr:row>1</xdr:row>
      <xdr:rowOff>66674</xdr:rowOff>
    </xdr:from>
    <xdr:to>
      <xdr:col>13</xdr:col>
      <xdr:colOff>942976</xdr:colOff>
      <xdr:row>4</xdr:row>
      <xdr:rowOff>0</xdr:rowOff>
    </xdr:to>
    <xdr:pic>
      <xdr:nvPicPr>
        <xdr:cNvPr id="5" name="Picture 4">
          <a:extLst>
            <a:ext uri="{FF2B5EF4-FFF2-40B4-BE49-F238E27FC236}">
              <a16:creationId xmlns:a16="http://schemas.microsoft.com/office/drawing/2014/main" id="{011009CA-7516-3A3F-BC09-785815CEB0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01299" y="257174"/>
          <a:ext cx="1009652" cy="5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7</xdr:row>
          <xdr:rowOff>9525</xdr:rowOff>
        </xdr:from>
        <xdr:to>
          <xdr:col>1</xdr:col>
          <xdr:colOff>438150</xdr:colOff>
          <xdr:row>8</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6DBDDC0F-2F46-43BD-B060-1201E015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xdr:row>
          <xdr:rowOff>9525</xdr:rowOff>
        </xdr:from>
        <xdr:to>
          <xdr:col>1</xdr:col>
          <xdr:colOff>438150</xdr:colOff>
          <xdr:row>9</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A1EF73AD-BEAA-46AB-98B5-857E41934D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xdr:row>
          <xdr:rowOff>9525</xdr:rowOff>
        </xdr:from>
        <xdr:to>
          <xdr:col>1</xdr:col>
          <xdr:colOff>438150</xdr:colOff>
          <xdr:row>10</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AE838B12-A506-4089-A837-213D05BC68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xdr:row>
          <xdr:rowOff>9525</xdr:rowOff>
        </xdr:from>
        <xdr:to>
          <xdr:col>1</xdr:col>
          <xdr:colOff>438150</xdr:colOff>
          <xdr:row>11</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53AB306C-91EA-4518-8CFC-3CFCA3405C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11</xdr:row>
          <xdr:rowOff>9525</xdr:rowOff>
        </xdr:from>
        <xdr:to>
          <xdr:col>1</xdr:col>
          <xdr:colOff>438150</xdr:colOff>
          <xdr:row>12</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2745A74E-B04F-4884-8EE9-199D97F48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xdr:row>
          <xdr:rowOff>9525</xdr:rowOff>
        </xdr:from>
        <xdr:to>
          <xdr:col>1</xdr:col>
          <xdr:colOff>438150</xdr:colOff>
          <xdr:row>13</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E94CD20C-1C2A-4252-AF50-5BA6681544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14</xdr:row>
          <xdr:rowOff>9525</xdr:rowOff>
        </xdr:from>
        <xdr:to>
          <xdr:col>1</xdr:col>
          <xdr:colOff>438150</xdr:colOff>
          <xdr:row>15</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E63E418B-60E0-455E-B9F3-1F143A9D0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15</xdr:row>
          <xdr:rowOff>9525</xdr:rowOff>
        </xdr:from>
        <xdr:to>
          <xdr:col>1</xdr:col>
          <xdr:colOff>438150</xdr:colOff>
          <xdr:row>16</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E979B456-BF3E-4B97-9498-98AFE15F9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16</xdr:row>
          <xdr:rowOff>9525</xdr:rowOff>
        </xdr:from>
        <xdr:to>
          <xdr:col>1</xdr:col>
          <xdr:colOff>438150</xdr:colOff>
          <xdr:row>17</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28253220-542E-45E8-B7C2-45FF29514B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17</xdr:row>
          <xdr:rowOff>9525</xdr:rowOff>
        </xdr:from>
        <xdr:to>
          <xdr:col>1</xdr:col>
          <xdr:colOff>438150</xdr:colOff>
          <xdr:row>18</xdr:row>
          <xdr:rowOff>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7732695-2BAC-4A53-AF4E-0CD89270F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18</xdr:row>
          <xdr:rowOff>9525</xdr:rowOff>
        </xdr:from>
        <xdr:to>
          <xdr:col>1</xdr:col>
          <xdr:colOff>438150</xdr:colOff>
          <xdr:row>19</xdr:row>
          <xdr:rowOff>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4EF7BFD5-2B77-4375-A6BE-2F8C948D6E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19</xdr:row>
          <xdr:rowOff>9525</xdr:rowOff>
        </xdr:from>
        <xdr:to>
          <xdr:col>1</xdr:col>
          <xdr:colOff>438150</xdr:colOff>
          <xdr:row>20</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A3C668D0-2010-46DA-A940-58C90AD4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21</xdr:row>
          <xdr:rowOff>9525</xdr:rowOff>
        </xdr:from>
        <xdr:to>
          <xdr:col>1</xdr:col>
          <xdr:colOff>438150</xdr:colOff>
          <xdr:row>22</xdr:row>
          <xdr:rowOff>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F55F32E9-8471-4E98-8877-D0E021ADA5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22</xdr:row>
          <xdr:rowOff>9525</xdr:rowOff>
        </xdr:from>
        <xdr:to>
          <xdr:col>1</xdr:col>
          <xdr:colOff>438150</xdr:colOff>
          <xdr:row>23</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A3FBDCC2-EB02-40BB-B7FE-33B309EAA6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23</xdr:row>
          <xdr:rowOff>9525</xdr:rowOff>
        </xdr:from>
        <xdr:to>
          <xdr:col>1</xdr:col>
          <xdr:colOff>438150</xdr:colOff>
          <xdr:row>24</xdr:row>
          <xdr:rowOff>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E48AA857-BDFB-4D1F-A7CD-45DF713E8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24</xdr:row>
          <xdr:rowOff>9525</xdr:rowOff>
        </xdr:from>
        <xdr:to>
          <xdr:col>1</xdr:col>
          <xdr:colOff>438150</xdr:colOff>
          <xdr:row>25</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42A1DD08-0DAA-4AF2-86F6-4D3EFB1BFD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25</xdr:row>
          <xdr:rowOff>9525</xdr:rowOff>
        </xdr:from>
        <xdr:to>
          <xdr:col>1</xdr:col>
          <xdr:colOff>438150</xdr:colOff>
          <xdr:row>26</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9EC9B4EC-A9B3-4902-89E0-923A6299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26</xdr:row>
          <xdr:rowOff>9525</xdr:rowOff>
        </xdr:from>
        <xdr:to>
          <xdr:col>1</xdr:col>
          <xdr:colOff>438150</xdr:colOff>
          <xdr:row>27</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49C69F9B-5F0B-40D3-B782-D29315E7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9525</xdr:rowOff>
        </xdr:from>
        <xdr:to>
          <xdr:col>1</xdr:col>
          <xdr:colOff>438150</xdr:colOff>
          <xdr:row>37</xdr:row>
          <xdr:rowOff>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D7AF96F4-8DF7-4D2D-B270-ABDB6D2728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37</xdr:row>
          <xdr:rowOff>9525</xdr:rowOff>
        </xdr:from>
        <xdr:to>
          <xdr:col>1</xdr:col>
          <xdr:colOff>438150</xdr:colOff>
          <xdr:row>38</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521EB8D0-3202-4BC5-B8C6-17888D2BC9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41</xdr:row>
          <xdr:rowOff>9525</xdr:rowOff>
        </xdr:from>
        <xdr:to>
          <xdr:col>1</xdr:col>
          <xdr:colOff>438150</xdr:colOff>
          <xdr:row>42</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CC81346F-9125-4248-86BD-8C5F727071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42</xdr:row>
          <xdr:rowOff>9525</xdr:rowOff>
        </xdr:from>
        <xdr:to>
          <xdr:col>1</xdr:col>
          <xdr:colOff>438150</xdr:colOff>
          <xdr:row>43</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BC580EE-97AF-41DB-8714-34932A0C56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43</xdr:row>
          <xdr:rowOff>9525</xdr:rowOff>
        </xdr:from>
        <xdr:to>
          <xdr:col>1</xdr:col>
          <xdr:colOff>438150</xdr:colOff>
          <xdr:row>44</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288B9DAA-90A5-496A-8996-0688FB8888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44</xdr:row>
          <xdr:rowOff>9525</xdr:rowOff>
        </xdr:from>
        <xdr:to>
          <xdr:col>1</xdr:col>
          <xdr:colOff>438150</xdr:colOff>
          <xdr:row>45</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C6E52721-C926-4C14-BD3B-4543908DCC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49</xdr:row>
          <xdr:rowOff>9525</xdr:rowOff>
        </xdr:from>
        <xdr:to>
          <xdr:col>1</xdr:col>
          <xdr:colOff>438150</xdr:colOff>
          <xdr:row>50</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561034CB-C317-43D1-8E5E-5BAC675E9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50</xdr:row>
          <xdr:rowOff>9525</xdr:rowOff>
        </xdr:from>
        <xdr:to>
          <xdr:col>1</xdr:col>
          <xdr:colOff>438150</xdr:colOff>
          <xdr:row>51</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9387167F-C871-4778-9492-CFF1DB2B2F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51</xdr:row>
          <xdr:rowOff>9525</xdr:rowOff>
        </xdr:from>
        <xdr:to>
          <xdr:col>1</xdr:col>
          <xdr:colOff>438150</xdr:colOff>
          <xdr:row>52</xdr:row>
          <xdr:rowOff>9525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5E337317-5847-4612-ACCF-737E31BEDD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53</xdr:row>
          <xdr:rowOff>9525</xdr:rowOff>
        </xdr:from>
        <xdr:to>
          <xdr:col>1</xdr:col>
          <xdr:colOff>438150</xdr:colOff>
          <xdr:row>54</xdr:row>
          <xdr:rowOff>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F79CD548-5130-4D72-8531-3BA4243CCF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54</xdr:row>
          <xdr:rowOff>9525</xdr:rowOff>
        </xdr:from>
        <xdr:to>
          <xdr:col>1</xdr:col>
          <xdr:colOff>438150</xdr:colOff>
          <xdr:row>55</xdr:row>
          <xdr:rowOff>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B242FDAD-6B02-41FC-A256-63921621E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59</xdr:row>
          <xdr:rowOff>9525</xdr:rowOff>
        </xdr:from>
        <xdr:to>
          <xdr:col>1</xdr:col>
          <xdr:colOff>438150</xdr:colOff>
          <xdr:row>60</xdr:row>
          <xdr:rowOff>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AAFAC6E4-854A-48F9-ADB5-6B8658F0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60</xdr:row>
          <xdr:rowOff>9525</xdr:rowOff>
        </xdr:from>
        <xdr:to>
          <xdr:col>1</xdr:col>
          <xdr:colOff>438150</xdr:colOff>
          <xdr:row>61</xdr:row>
          <xdr:rowOff>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FA8DAD24-520F-448A-A667-D693D8730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64</xdr:row>
          <xdr:rowOff>9525</xdr:rowOff>
        </xdr:from>
        <xdr:to>
          <xdr:col>1</xdr:col>
          <xdr:colOff>438150</xdr:colOff>
          <xdr:row>65</xdr:row>
          <xdr:rowOff>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C1E875F1-685E-4894-9E2D-4890EA5C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65</xdr:row>
          <xdr:rowOff>9525</xdr:rowOff>
        </xdr:from>
        <xdr:to>
          <xdr:col>1</xdr:col>
          <xdr:colOff>438150</xdr:colOff>
          <xdr:row>66</xdr:row>
          <xdr:rowOff>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1E0CC2-5547-4307-8D36-36B27757B6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66</xdr:row>
          <xdr:rowOff>9525</xdr:rowOff>
        </xdr:from>
        <xdr:to>
          <xdr:col>1</xdr:col>
          <xdr:colOff>438150</xdr:colOff>
          <xdr:row>67</xdr:row>
          <xdr:rowOff>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A550B48C-04B0-4840-B18F-8D3D227F02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71</xdr:row>
          <xdr:rowOff>9525</xdr:rowOff>
        </xdr:from>
        <xdr:to>
          <xdr:col>1</xdr:col>
          <xdr:colOff>438150</xdr:colOff>
          <xdr:row>72</xdr:row>
          <xdr:rowOff>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E02C151C-E18B-4656-B4D1-9FCB9E1C05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72</xdr:row>
          <xdr:rowOff>9525</xdr:rowOff>
        </xdr:from>
        <xdr:to>
          <xdr:col>1</xdr:col>
          <xdr:colOff>438150</xdr:colOff>
          <xdr:row>73</xdr:row>
          <xdr:rowOff>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866F0336-D802-423B-986B-9EDF1D2B3B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77</xdr:row>
          <xdr:rowOff>9525</xdr:rowOff>
        </xdr:from>
        <xdr:to>
          <xdr:col>1</xdr:col>
          <xdr:colOff>438150</xdr:colOff>
          <xdr:row>78</xdr:row>
          <xdr:rowOff>9525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13256D54-AEE1-4BFC-9EEE-D11A21C3CD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78</xdr:row>
          <xdr:rowOff>9525</xdr:rowOff>
        </xdr:from>
        <xdr:to>
          <xdr:col>1</xdr:col>
          <xdr:colOff>438150</xdr:colOff>
          <xdr:row>79</xdr:row>
          <xdr:rowOff>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9941742F-7B8C-4605-BC7C-7A740E1A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83</xdr:row>
          <xdr:rowOff>9525</xdr:rowOff>
        </xdr:from>
        <xdr:to>
          <xdr:col>1</xdr:col>
          <xdr:colOff>438150</xdr:colOff>
          <xdr:row>84</xdr:row>
          <xdr:rowOff>19050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460D0D17-8A86-44EE-8137-638D2484C4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84</xdr:row>
          <xdr:rowOff>9525</xdr:rowOff>
        </xdr:from>
        <xdr:to>
          <xdr:col>1</xdr:col>
          <xdr:colOff>438150</xdr:colOff>
          <xdr:row>85</xdr:row>
          <xdr:rowOff>19050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5533EFE3-CF99-44F3-ACA0-7AC1318A0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85</xdr:row>
          <xdr:rowOff>9525</xdr:rowOff>
        </xdr:from>
        <xdr:to>
          <xdr:col>1</xdr:col>
          <xdr:colOff>438150</xdr:colOff>
          <xdr:row>86</xdr:row>
          <xdr:rowOff>19050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67285E9F-F0FA-4DF0-AFF0-BCF8492DA4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86</xdr:row>
          <xdr:rowOff>9525</xdr:rowOff>
        </xdr:from>
        <xdr:to>
          <xdr:col>1</xdr:col>
          <xdr:colOff>438150</xdr:colOff>
          <xdr:row>87</xdr:row>
          <xdr:rowOff>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766983D0-8207-4260-BFF1-440D55960B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87</xdr:row>
          <xdr:rowOff>9525</xdr:rowOff>
        </xdr:from>
        <xdr:to>
          <xdr:col>1</xdr:col>
          <xdr:colOff>438150</xdr:colOff>
          <xdr:row>88</xdr:row>
          <xdr:rowOff>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252CBFC9-0BEB-471C-8A4D-B414FDAC26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88</xdr:row>
          <xdr:rowOff>9525</xdr:rowOff>
        </xdr:from>
        <xdr:to>
          <xdr:col>1</xdr:col>
          <xdr:colOff>438150</xdr:colOff>
          <xdr:row>89</xdr:row>
          <xdr:rowOff>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4DE0E679-63D0-4625-A77F-CF94F0C9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93</xdr:row>
          <xdr:rowOff>9525</xdr:rowOff>
        </xdr:from>
        <xdr:to>
          <xdr:col>1</xdr:col>
          <xdr:colOff>438150</xdr:colOff>
          <xdr:row>94</xdr:row>
          <xdr:rowOff>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88C70DC2-1698-4BE4-86EF-E52B8FA400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94</xdr:row>
          <xdr:rowOff>9525</xdr:rowOff>
        </xdr:from>
        <xdr:to>
          <xdr:col>1</xdr:col>
          <xdr:colOff>438150</xdr:colOff>
          <xdr:row>95</xdr:row>
          <xdr:rowOff>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2BB9DC65-F09B-4B34-901C-1DF83FD6BF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95</xdr:row>
          <xdr:rowOff>9525</xdr:rowOff>
        </xdr:from>
        <xdr:to>
          <xdr:col>1</xdr:col>
          <xdr:colOff>438150</xdr:colOff>
          <xdr:row>96</xdr:row>
          <xdr:rowOff>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B6BF048A-04CF-4B40-AFB5-9FE7672FE1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96</xdr:row>
          <xdr:rowOff>9525</xdr:rowOff>
        </xdr:from>
        <xdr:to>
          <xdr:col>1</xdr:col>
          <xdr:colOff>438150</xdr:colOff>
          <xdr:row>97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408E1F54-7FC4-46A4-8606-187360F039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1FC44D-5FC5-4274-A675-B6DF9DFB2A4D}" name="BuildingDetails" displayName="BuildingDetails" ref="B12:K20" totalsRowCount="1" headerRowDxfId="77" dataDxfId="76" totalsRowDxfId="75">
  <autoFilter ref="B12:K19" xr:uid="{331FC44D-5FC5-4274-A675-B6DF9DFB2A4D}"/>
  <sortState xmlns:xlrd2="http://schemas.microsoft.com/office/spreadsheetml/2017/richdata2" ref="B13:I19">
    <sortCondition descending="1" ref="B12:B19"/>
  </sortState>
  <tableColumns count="10">
    <tableColumn id="1" xr3:uid="{397361F1-2A97-43C6-A0A2-D2BE005AAD11}" name="Use Type" totalsRowLabel="Total" dataDxfId="74" totalsRowDxfId="73"/>
    <tableColumn id="2" xr3:uid="{0F96D4F5-CB76-40F0-B50B-AA8C6716C196}" name="Floor Area _x000a_(SF)" totalsRowFunction="sum" dataDxfId="72" totalsRowDxfId="71"/>
    <tableColumn id="4" xr3:uid="{BFA16A33-B87D-44D3-963E-2494F665B263}" name="Fractional LPD" dataDxfId="70" totalsRowDxfId="69">
      <calculatedColumnFormula>IFERROR(BuildingDetails[[#This Row],[Floor Area 
(SF)]]/BuildingDetails[[#Totals],[Floor Area 
(SF)]]*BuildingDetails[[#This Row],[Recommended LPD]],"")</calculatedColumnFormula>
    </tableColumn>
    <tableColumn id="6" xr3:uid="{E268F7EF-7B68-498B-8D55-D7E825095E3B}" name="Recommended LPD" totalsRowFunction="custom" dataDxfId="68" totalsRowDxfId="67">
      <calculatedColumnFormula>IFERROR(VLOOKUP(BuildingDetails[[#This Row],[Use Type]],GeneralUseTypes[],2,FALSE),"")</calculatedColumnFormula>
      <totalsRowFormula>SUM(BuildingDetails[Fractional LPD])</totalsRowFormula>
    </tableColumn>
    <tableColumn id="5" xr3:uid="{79E06E2E-3DBA-4AAD-9062-09E7C973C88C}" name="Actual Fractional LPD" dataDxfId="66" totalsRowDxfId="65">
      <calculatedColumnFormula>IFERROR((SUMIF(LtgSpaceBySpace[Space Type],BuildingDetails[[#This Row],[Use Type]],LtgSpaceBySpace[Load (W)])/BuildingDetails[[#This Row],[Floor Area 
(SF)]])*BuildingDetails[[#This Row],[Floor Area 
(SF)]]/BuildingDetails[[#Totals],[Floor Area 
(SF)]],"")</calculatedColumnFormula>
    </tableColumn>
    <tableColumn id="7" xr3:uid="{B704885C-540F-4E4C-87E2-7FB13AC4A62B}" name="Watts Per Space" dataDxfId="64" totalsRowDxfId="63">
      <calculatedColumnFormula>IF(B13="","",SUMIF(LtgSpaceBySpace[Space Type],BuildingDetails[[#This Row],[Use Type]],LtgSpaceBySpace[Load (W)]))</calculatedColumnFormula>
    </tableColumn>
    <tableColumn id="8" xr3:uid="{2D750DE2-A2CB-435E-80CB-7875D5A07243}" name="Annual Energy Use (kWh)" totalsRowFunction="sum" dataDxfId="62" totalsRowDxfId="61">
      <calculatedColumnFormula>IF(C13="","",SUMIF(LtgSpaceBySpace[Space Type],BuildingDetails[[#This Row],[Use Type]],LtgSpaceBySpace[Annual Energy Use  (kWh)]))</calculatedColumnFormula>
    </tableColumn>
    <tableColumn id="3" xr3:uid="{933C57B6-4A6D-41EB-9C93-B981D9FAFEA3}" name="Actual_x000a_ LPD" totalsRowFunction="custom" dataDxfId="60" totalsRowDxfId="59">
      <calculatedColumnFormula>IFERROR(SUMIF(LtgSpaceBySpace[Space Type],BuildingDetails[[#This Row],[Use Type]],LtgSpaceBySpace[Load (W)])/BuildingDetails[[#This Row],[Floor Area 
(SF)]],"")</calculatedColumnFormula>
      <totalsRowFormula>SUM(BuildingDetails[Actual Fractional LPD])</totalsRowFormula>
    </tableColumn>
    <tableColumn id="9" xr3:uid="{ECB0E6C7-8140-4EE0-AEEC-01266B833D33}" name="Previous LPD" dataDxfId="58" totalsRowDxfId="57"/>
    <tableColumn id="10" xr3:uid="{03DDDA0F-C8B3-427D-81DF-2D80D116C3B5}" name="Retrofit LPD" dataDxfId="56" totalsRowDxfId="55">
      <calculatedColumnFormula>IFERROR(IF(SUM(LtgSpaceBySpace[New Fixture Watts (W)])=0,"",SUMIF(LtgSpaceBySpace[Space Type],BuildingDetails[[#This Row],[Use Type]],LtgSpaceBySpace[Post Retrofit Load (W)])/BuildingDetails[[#This Row],[Floor Area 
(SF)]]),"")</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9036C8-14D8-4BAF-9F37-3234167C478B}" name="GeneralUseTypes" displayName="GeneralUseTypes" ref="M12:N44" totalsRowShown="0" headerRowDxfId="54" dataDxfId="53">
  <autoFilter ref="M12:N44" xr:uid="{3F9036C8-14D8-4BAF-9F37-3234167C478B}"/>
  <tableColumns count="2">
    <tableColumn id="1" xr3:uid="{2DE3BD0F-46E7-4353-889C-68078EE6BDBB}" name="Building Area Type" dataDxfId="52"/>
    <tableColumn id="2" xr3:uid="{0BF86ACE-67CB-48FB-9F9F-A507DFE91403}" name="LPD (W/ft2)" dataDxfId="5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D0F8698-0CAC-4F9E-AC8C-FA7789678846}" name="FixtureDetails" displayName="FixtureDetails" ref="B10:G18" totalsRowShown="0" headerRowDxfId="50" dataDxfId="49">
  <autoFilter ref="B10:G18" xr:uid="{BD0F8698-0CAC-4F9E-AC8C-FA7789678846}"/>
  <sortState xmlns:xlrd2="http://schemas.microsoft.com/office/spreadsheetml/2017/richdata2" ref="D11:G18">
    <sortCondition ref="D10:D18"/>
  </sortState>
  <tableColumns count="6">
    <tableColumn id="8" xr3:uid="{0BF3BD90-A015-461E-936E-6CF023816594}" name="ID" dataDxfId="48"/>
    <tableColumn id="7" xr3:uid="{031E1425-F8AE-4575-893F-623F187AF487}" name="Description" dataDxfId="47"/>
    <tableColumn id="1" xr3:uid="{8DF3F9BA-A416-47CB-910A-84A451BC2E5F}" name="Name" dataDxfId="46"/>
    <tableColumn id="2" xr3:uid="{CD689F7B-4D29-4BD3-95C5-11F3E0724942}" name="Wattage" dataDxfId="45"/>
    <tableColumn id="3" xr3:uid="{A0DAE51B-7DC0-40DB-9F99-15621C50C7AC}" name="Total Count" dataDxfId="44">
      <calculatedColumnFormula>SUMIF(LtgSpaceBySpace[Fixture ID],FixtureDetails[[#This Row],[Name]],LtgSpaceBySpace[Fixtures Count])</calculatedColumnFormula>
    </tableColumn>
    <tableColumn id="4" xr3:uid="{B332412A-8D19-4206-8C7A-199FA413903F}" name="Annual Energy Use" dataDxfId="43">
      <calculatedColumnFormula>SUMIF(LtgSpaceBySpace[Fixture ID],FixtureDetails[[#This Row],[Name]],LtgSpaceBySpace[Annual Energy Use  (kWh)])</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1919FD3-4E45-4007-A78A-03A6D1684EBB}" name="ProposedFixtures" displayName="ProposedFixtures" ref="I10:N18" totalsRowShown="0" headerRowDxfId="42" dataDxfId="41">
  <autoFilter ref="I10:N18" xr:uid="{C1919FD3-4E45-4007-A78A-03A6D1684EBB}"/>
  <sortState xmlns:xlrd2="http://schemas.microsoft.com/office/spreadsheetml/2017/richdata2" ref="I11:N18">
    <sortCondition ref="I10:I18"/>
  </sortState>
  <tableColumns count="6">
    <tableColumn id="1" xr3:uid="{79F12FC6-7C76-4F49-AD78-E876924D7E88}" name="ID" dataDxfId="40"/>
    <tableColumn id="6" xr3:uid="{A102A6EA-B4B7-4000-B3F4-EF18A7A04693}" name="Description" dataDxfId="39"/>
    <tableColumn id="5" xr3:uid="{A1AD48BE-A7F1-4A63-AF19-2AF5B6DD1594}" name="Name" dataDxfId="38"/>
    <tableColumn id="2" xr3:uid="{3D916843-9C0D-4A50-BE5A-1606DB4B827A}" name="Wattage" dataDxfId="37"/>
    <tableColumn id="3" xr3:uid="{4B49E48E-AD64-4B5B-8AD6-BED84E879E74}" name="Total Count" dataDxfId="36">
      <calculatedColumnFormula>SUMIF(LtgSpaceBySpace[Retrofit Fixture ID],ProposedFixtures[[#This Row],[ID]],LtgSpaceBySpace[Retrofit Fixture Count])</calculatedColumnFormula>
    </tableColumn>
    <tableColumn id="4" xr3:uid="{44394C69-23F6-4BAC-A816-9703D22B8D35}" name="Annual Energy Use" dataDxfId="35">
      <calculatedColumnFormula>SUMIF(LtgSpaceBySpace[Retrofit Fixture ID],ProposedFixtures[[#This Row],[ID]],LtgSpaceBySpace[New Annual Energy Use (kWh)])</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4DEA9A-9E7E-469E-B087-3B3A303D590A}" name="LtgSpaceBySpace" displayName="LtgSpaceBySpace" ref="B12:S24" headerRowDxfId="34" dataDxfId="33" tableBorderDxfId="32">
  <autoFilter ref="B12:S24" xr:uid="{6A4DEA9A-9E7E-469E-B087-3B3A303D590A}"/>
  <sortState xmlns:xlrd2="http://schemas.microsoft.com/office/spreadsheetml/2017/richdata2" ref="B13:S24">
    <sortCondition ref="B12:B24"/>
  </sortState>
  <tableColumns count="18">
    <tableColumn id="1" xr3:uid="{37C7E71B-1695-4077-BF4A-46E573A6C9B1}" name="Location" totalsRowLabel="Total" dataDxfId="31" totalsRowDxfId="30"/>
    <tableColumn id="2" xr3:uid="{E2C5BE6D-586D-4882-A7AC-953C29E38863}" name="Space Type" dataDxfId="29" totalsRowDxfId="28"/>
    <tableColumn id="3" xr3:uid="{BD10836D-FC8B-4DA5-B1C6-3D6302C1464A}" name="Fixture ID" dataDxfId="27" totalsRowDxfId="26"/>
    <tableColumn id="4" xr3:uid="{F4868589-1D8E-4C98-B451-73AB45616ABA}" name="Fixtures Count" dataDxfId="25" totalsRowDxfId="24"/>
    <tableColumn id="6" xr3:uid="{04D8DC06-88E3-40FB-9B95-2323DFD20589}" name="Annual Operating Hours " dataDxfId="23"/>
    <tableColumn id="12" xr3:uid="{D13DDB3D-110F-4F81-8AFD-AD90B2725458}" name="Control Type_x000a_(e.g., manual,  occupancy, etc.)_x000a_(D5.2)" dataDxfId="22" totalsRowDxfId="21"/>
    <tableColumn id="5" xr3:uid="{47418E6E-8D95-492B-88B9-EC9E93DFE9CC}" name="Fixture Watts (W)" dataDxfId="20">
      <calculatedColumnFormula>IFERROR(VLOOKUP(LtgSpaceBySpace[[#This Row],[Fixture ID]],FixtureDetails[],4,FALSE),0)</calculatedColumnFormula>
    </tableColumn>
    <tableColumn id="7" xr3:uid="{DB8EA4B0-1BE0-4A6A-B5A9-7A6E98C5F3A0}" name="Load (W)" dataDxfId="19">
      <calculatedColumnFormula>LtgSpaceBySpace[[#This Row],[Fixtures Count]]*LtgSpaceBySpace[[#This Row],[Fixture Watts (W)]]</calculatedColumnFormula>
    </tableColumn>
    <tableColumn id="8" xr3:uid="{884A641A-6100-4003-A00C-6CB80F4F941E}" name="Annual Energy Use  (kWh)" dataDxfId="18" totalsRowDxfId="17">
      <calculatedColumnFormula>LtgSpaceBySpace[[#This Row],[Load (W)]]/1000*LtgSpaceBySpace[[#This Row],[Annual Operating Hours ]]</calculatedColumnFormula>
    </tableColumn>
    <tableColumn id="10" xr3:uid="{624192DE-8207-419F-B4AB-DB6C81DACC8C}" name="Annual Operating Cost" dataDxfId="16" totalsRowDxfId="15">
      <calculatedColumnFormula>LtgSpaceBySpace[[#This Row],[Annual Energy Use  (kWh)]]*CostPerKWH</calculatedColumnFormula>
    </tableColumn>
    <tableColumn id="13" xr3:uid="{A8A3AF5A-2737-4C62-80CC-84AA0AE13DDA}" name="Retrofit Fixture ID" dataDxfId="14" totalsRowDxfId="13"/>
    <tableColumn id="9" xr3:uid="{2A639425-0F31-491B-9301-072428298AA0}" name="Retrofit Fixture Count" dataDxfId="12" totalsRowDxfId="11"/>
    <tableColumn id="14" xr3:uid="{18F580B9-A77E-4A5D-8F20-5CF678FBE04E}" name="New Fixture Watts (W)" dataDxfId="10">
      <calculatedColumnFormula>IFERROR(VLOOKUP(LtgSpaceBySpace[[#This Row],[Retrofit Fixture ID]],ProposedFixtures[],4,FALSE),0)</calculatedColumnFormula>
    </tableColumn>
    <tableColumn id="15" xr3:uid="{29248306-5E65-4D13-844D-B2583BB81683}" name="New Load (W)" dataDxfId="9" totalsRowDxfId="8">
      <calculatedColumnFormula>LtgSpaceBySpace[[#This Row],[Retrofit Fixture Count]]*LtgSpaceBySpace[[#This Row],[New Fixture Watts (W)]]</calculatedColumnFormula>
    </tableColumn>
    <tableColumn id="11" xr3:uid="{F350A3D9-A877-4718-BF4F-6D56B2FB9C66}" name="Post Retrofit Load (W)" dataDxfId="7" totalsRowDxfId="6">
      <calculatedColumnFormula>IF(LtgSpaceBySpace[[#This Row],[New Load (W)]]&gt;0,LtgSpaceBySpace[[#This Row],[New Load (W)]],LtgSpaceBySpace[[#This Row],[Load (W)]])</calculatedColumnFormula>
    </tableColumn>
    <tableColumn id="16" xr3:uid="{AF444682-BA5C-4864-989B-4A28958AB509}" name="New Annual Energy Use (kWh)" dataDxfId="5" totalsRowDxfId="4">
      <calculatedColumnFormula>LtgSpaceBySpace[[#This Row],[New Load (W)]]/1000*LtgSpaceBySpace[[#This Row],[Annual Operating Hours ]]</calculatedColumnFormula>
    </tableColumn>
    <tableColumn id="18" xr3:uid="{289CBFD8-F4D1-4DC9-952D-1FDB0365320F}" name="Annual Energy Savings (kWh)" dataDxfId="3" totalsRowDxfId="2">
      <calculatedColumnFormula>IF(AND(LtgSpaceBySpace[[#This Row],[Retrofit Fixture ID]]&lt;&gt;"",LtgSpaceBySpace[[#This Row],[Retrofit Fixture Count]]&gt;0),LtgSpaceBySpace[[#This Row],[Annual Energy Use  (kWh)]]-LtgSpaceBySpace[[#This Row],[New Annual Energy Use (kWh)]],0)</calculatedColumnFormula>
    </tableColumn>
    <tableColumn id="17" xr3:uid="{F3E62690-3362-4C85-849E-EE5D9B6AB447}" name="New Annual Operating Cost" dataDxfId="1" totalsRowDxfId="0">
      <calculatedColumnFormula>LtgSpaceBySpace[[#This Row],[New Annual Energy Use (kWh)]]*CostPerKWH</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mmerce.wa.gov/cbp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app.leg.wa.gov/WAC/default.aspx?cite=51-11C-405053&amp;pdf=true"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4.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7494-022C-4D7D-830D-7FD6EE6AD193}">
  <sheetPr codeName="Sheet2">
    <pageSetUpPr autoPageBreaks="0"/>
  </sheetPr>
  <dimension ref="A1:AB68"/>
  <sheetViews>
    <sheetView showGridLines="0" tabSelected="1" zoomScaleNormal="100" zoomScalePageLayoutView="90" workbookViewId="0">
      <selection activeCell="C18" sqref="C18:N18"/>
    </sheetView>
  </sheetViews>
  <sheetFormatPr defaultColWidth="0" defaultRowHeight="15" zeroHeight="1"/>
  <cols>
    <col min="1" max="1" width="8.85546875" customWidth="1"/>
    <col min="2" max="2" width="8.7109375" customWidth="1"/>
    <col min="3" max="3" width="7.28515625" customWidth="1"/>
    <col min="4" max="12" width="8.85546875" customWidth="1"/>
    <col min="13" max="13" width="52.42578125" customWidth="1"/>
    <col min="14" max="14" width="15.140625" customWidth="1"/>
    <col min="15" max="27" width="8.85546875" customWidth="1"/>
    <col min="28" max="28" width="0" hidden="1" customWidth="1"/>
    <col min="29" max="16384" width="8.85546875" hidden="1"/>
  </cols>
  <sheetData>
    <row r="1" spans="3:14"/>
    <row r="2" spans="3:14"/>
    <row r="3" spans="3:14"/>
    <row r="4" spans="3:14"/>
    <row r="5" spans="3:14"/>
    <row r="6" spans="3:14" ht="14.65" customHeight="1">
      <c r="C6" s="177" t="s">
        <v>0</v>
      </c>
      <c r="D6" s="177"/>
    </row>
    <row r="7" spans="3:14" ht="14.65" customHeight="1">
      <c r="C7" s="157"/>
      <c r="D7" s="157"/>
      <c r="E7" s="157"/>
      <c r="F7" s="157"/>
      <c r="G7" s="157"/>
      <c r="H7" s="157"/>
      <c r="I7" s="157"/>
      <c r="J7" s="157"/>
      <c r="K7" s="157"/>
      <c r="L7" s="157"/>
      <c r="M7" s="157"/>
      <c r="N7" s="157"/>
    </row>
    <row r="8" spans="3:14" ht="15.6" customHeight="1">
      <c r="C8" s="179" t="s">
        <v>1</v>
      </c>
      <c r="D8" s="179"/>
      <c r="E8" s="179"/>
      <c r="F8" s="179"/>
      <c r="G8" s="179"/>
      <c r="H8" s="179"/>
      <c r="I8" s="179"/>
      <c r="J8" s="179"/>
      <c r="K8" s="179"/>
      <c r="L8" s="179"/>
      <c r="M8" s="179"/>
      <c r="N8" s="179"/>
    </row>
    <row r="9" spans="3:14" ht="14.65" customHeight="1">
      <c r="C9" s="179"/>
      <c r="D9" s="179"/>
      <c r="E9" s="179"/>
      <c r="F9" s="179"/>
      <c r="G9" s="179"/>
      <c r="H9" s="179"/>
      <c r="I9" s="179"/>
      <c r="J9" s="179"/>
      <c r="K9" s="179"/>
      <c r="L9" s="179"/>
      <c r="M9" s="179"/>
      <c r="N9" s="179"/>
    </row>
    <row r="10" spans="3:14" ht="14.65" customHeight="1">
      <c r="C10" s="179"/>
      <c r="D10" s="179"/>
      <c r="E10" s="179"/>
      <c r="F10" s="179"/>
      <c r="G10" s="179"/>
      <c r="H10" s="179"/>
      <c r="I10" s="179"/>
      <c r="J10" s="179"/>
      <c r="K10" s="179"/>
      <c r="L10" s="179"/>
      <c r="M10" s="179"/>
      <c r="N10" s="179"/>
    </row>
    <row r="11" spans="3:14" ht="14.65" customHeight="1">
      <c r="C11" s="179"/>
      <c r="D11" s="179"/>
      <c r="E11" s="179"/>
      <c r="F11" s="179"/>
      <c r="G11" s="179"/>
      <c r="H11" s="179"/>
      <c r="I11" s="179"/>
      <c r="J11" s="179"/>
      <c r="K11" s="179"/>
      <c r="L11" s="179"/>
      <c r="M11" s="179"/>
      <c r="N11" s="179"/>
    </row>
    <row r="12" spans="3:14" ht="14.65" customHeight="1">
      <c r="C12" s="179"/>
      <c r="D12" s="179"/>
      <c r="E12" s="179"/>
      <c r="F12" s="179"/>
      <c r="G12" s="179"/>
      <c r="H12" s="179"/>
      <c r="I12" s="179"/>
      <c r="J12" s="179"/>
      <c r="K12" s="179"/>
      <c r="L12" s="179"/>
      <c r="M12" s="179"/>
      <c r="N12" s="179"/>
    </row>
    <row r="13" spans="3:14" ht="14.65" customHeight="1">
      <c r="C13" s="179"/>
      <c r="D13" s="179"/>
      <c r="E13" s="179"/>
      <c r="F13" s="179"/>
      <c r="G13" s="179"/>
      <c r="H13" s="179"/>
      <c r="I13" s="179"/>
      <c r="J13" s="179"/>
      <c r="K13" s="179"/>
      <c r="L13" s="179"/>
      <c r="M13" s="179"/>
      <c r="N13" s="179"/>
    </row>
    <row r="14" spans="3:14" ht="14.65" customHeight="1">
      <c r="C14" s="179"/>
      <c r="D14" s="179"/>
      <c r="E14" s="179"/>
      <c r="F14" s="179"/>
      <c r="G14" s="179"/>
      <c r="H14" s="179"/>
      <c r="I14" s="179"/>
      <c r="J14" s="179"/>
      <c r="K14" s="179"/>
      <c r="L14" s="179"/>
      <c r="M14" s="179"/>
      <c r="N14" s="179"/>
    </row>
    <row r="15" spans="3:14" ht="14.65" customHeight="1">
      <c r="C15" s="179"/>
      <c r="D15" s="179"/>
      <c r="E15" s="179"/>
      <c r="F15" s="179"/>
      <c r="G15" s="179"/>
      <c r="H15" s="179"/>
      <c r="I15" s="179"/>
      <c r="J15" s="179"/>
      <c r="K15" s="179"/>
      <c r="L15" s="179"/>
      <c r="M15" s="179"/>
      <c r="N15" s="179"/>
    </row>
    <row r="16" spans="3:14" ht="14.65" customHeight="1">
      <c r="C16" s="179"/>
      <c r="D16" s="179"/>
      <c r="E16" s="179"/>
      <c r="F16" s="179"/>
      <c r="G16" s="179"/>
      <c r="H16" s="179"/>
      <c r="I16" s="179"/>
      <c r="J16" s="179"/>
      <c r="K16" s="179"/>
      <c r="L16" s="179"/>
      <c r="M16" s="179"/>
      <c r="N16" s="179"/>
    </row>
    <row r="17" spans="3:28" ht="14.65" customHeight="1">
      <c r="C17" s="179"/>
      <c r="D17" s="179"/>
      <c r="E17" s="179"/>
      <c r="F17" s="179"/>
      <c r="G17" s="179"/>
      <c r="H17" s="179"/>
      <c r="I17" s="179"/>
      <c r="J17" s="179"/>
      <c r="K17" s="179"/>
      <c r="L17" s="179"/>
      <c r="M17" s="179"/>
      <c r="N17" s="179"/>
    </row>
    <row r="18" spans="3:28">
      <c r="C18" s="180" t="s">
        <v>2</v>
      </c>
      <c r="D18" s="180"/>
      <c r="E18" s="180"/>
      <c r="F18" s="180"/>
      <c r="G18" s="180"/>
      <c r="H18" s="180"/>
      <c r="I18" s="180"/>
      <c r="J18" s="180"/>
      <c r="K18" s="180"/>
      <c r="L18" s="180"/>
      <c r="M18" s="180"/>
      <c r="N18" s="180"/>
    </row>
    <row r="19" spans="3:28"/>
    <row r="20" spans="3:28" ht="18.75">
      <c r="C20" s="15"/>
      <c r="D20" s="178" t="s">
        <v>3</v>
      </c>
      <c r="E20" s="178"/>
      <c r="F20" s="178"/>
      <c r="G20" s="178" t="s">
        <v>4</v>
      </c>
      <c r="H20" s="178"/>
      <c r="I20" s="178"/>
      <c r="J20" s="178"/>
      <c r="K20" s="178"/>
      <c r="L20" s="178"/>
      <c r="M20" s="178"/>
      <c r="N20" s="16" t="s">
        <v>5</v>
      </c>
    </row>
    <row r="21" spans="3:28" ht="18.75" customHeight="1">
      <c r="C21" s="169">
        <v>1</v>
      </c>
      <c r="D21" s="170" t="s">
        <v>6</v>
      </c>
      <c r="E21" s="170"/>
      <c r="F21" s="141"/>
      <c r="G21" s="171" t="s">
        <v>7</v>
      </c>
      <c r="H21" s="171"/>
      <c r="I21" s="171"/>
      <c r="J21" s="171"/>
      <c r="K21" s="171"/>
      <c r="L21" s="171"/>
      <c r="M21" s="171"/>
      <c r="N21" s="172" t="s">
        <v>8</v>
      </c>
    </row>
    <row r="22" spans="3:28" ht="18.75" customHeight="1">
      <c r="C22" s="169"/>
      <c r="D22" s="170"/>
      <c r="E22" s="170"/>
      <c r="F22" s="141"/>
      <c r="G22" s="171"/>
      <c r="H22" s="171"/>
      <c r="I22" s="171"/>
      <c r="J22" s="171"/>
      <c r="K22" s="171"/>
      <c r="L22" s="171"/>
      <c r="M22" s="171"/>
      <c r="N22" s="172"/>
    </row>
    <row r="23" spans="3:28" ht="18.75" customHeight="1">
      <c r="C23" s="169"/>
      <c r="D23" s="170"/>
      <c r="E23" s="170"/>
      <c r="F23" s="141"/>
      <c r="G23" s="171"/>
      <c r="H23" s="171"/>
      <c r="I23" s="171"/>
      <c r="J23" s="171"/>
      <c r="K23" s="171"/>
      <c r="L23" s="171"/>
      <c r="M23" s="171"/>
      <c r="N23" s="172"/>
    </row>
    <row r="24" spans="3:28" ht="18.75" customHeight="1">
      <c r="C24" s="169"/>
      <c r="D24" s="170"/>
      <c r="E24" s="170"/>
      <c r="F24" s="141"/>
      <c r="G24" s="171"/>
      <c r="H24" s="171"/>
      <c r="I24" s="171"/>
      <c r="J24" s="171"/>
      <c r="K24" s="171"/>
      <c r="L24" s="171"/>
      <c r="M24" s="171"/>
      <c r="N24" s="172"/>
    </row>
    <row r="25" spans="3:28" ht="15" customHeight="1">
      <c r="C25" s="169"/>
      <c r="D25" s="170"/>
      <c r="E25" s="170"/>
      <c r="F25" s="134"/>
      <c r="G25" s="171"/>
      <c r="H25" s="171"/>
      <c r="I25" s="171"/>
      <c r="J25" s="171"/>
      <c r="K25" s="171"/>
      <c r="L25" s="171"/>
      <c r="M25" s="171"/>
      <c r="N25" s="172"/>
      <c r="O25" s="3"/>
      <c r="P25" s="3"/>
      <c r="S25" s="3"/>
      <c r="T25" s="3"/>
      <c r="U25" s="3"/>
      <c r="V25" s="3"/>
      <c r="W25" s="3"/>
      <c r="X25" s="3"/>
      <c r="Y25" s="3"/>
      <c r="Z25" s="3"/>
      <c r="AA25" s="3"/>
      <c r="AB25" s="3"/>
    </row>
    <row r="26" spans="3:28" ht="15" customHeight="1">
      <c r="C26" s="169">
        <v>2</v>
      </c>
      <c r="D26" s="171" t="s">
        <v>9</v>
      </c>
      <c r="E26" s="171"/>
      <c r="F26" s="171"/>
      <c r="G26" s="171" t="s">
        <v>10</v>
      </c>
      <c r="H26" s="171"/>
      <c r="I26" s="171"/>
      <c r="J26" s="171"/>
      <c r="K26" s="171"/>
      <c r="L26" s="171"/>
      <c r="M26" s="171"/>
      <c r="N26" s="172"/>
      <c r="O26" s="3"/>
      <c r="P26" s="3"/>
      <c r="S26" s="3"/>
      <c r="T26" s="3"/>
      <c r="U26" s="3"/>
      <c r="V26" s="3"/>
      <c r="W26" s="3"/>
      <c r="X26" s="3"/>
      <c r="Y26" s="3"/>
      <c r="Z26" s="3"/>
      <c r="AA26" s="3"/>
      <c r="AB26" s="3"/>
    </row>
    <row r="27" spans="3:28" ht="15" customHeight="1">
      <c r="C27" s="169"/>
      <c r="D27" s="171"/>
      <c r="E27" s="171"/>
      <c r="F27" s="171"/>
      <c r="G27" s="171"/>
      <c r="H27" s="171"/>
      <c r="I27" s="171"/>
      <c r="J27" s="171"/>
      <c r="K27" s="171"/>
      <c r="L27" s="171"/>
      <c r="M27" s="171"/>
      <c r="N27" s="172"/>
      <c r="O27" s="3"/>
      <c r="P27" s="3"/>
      <c r="S27" s="3"/>
      <c r="T27" s="3"/>
      <c r="U27" s="3"/>
      <c r="V27" s="3"/>
      <c r="W27" s="3"/>
      <c r="X27" s="3"/>
      <c r="Y27" s="3"/>
      <c r="Z27" s="3"/>
      <c r="AA27" s="3"/>
      <c r="AB27" s="3"/>
    </row>
    <row r="28" spans="3:28" ht="15" customHeight="1">
      <c r="C28" s="169"/>
      <c r="D28" s="171"/>
      <c r="E28" s="171"/>
      <c r="F28" s="171"/>
      <c r="G28" s="171"/>
      <c r="H28" s="171"/>
      <c r="I28" s="171"/>
      <c r="J28" s="171"/>
      <c r="K28" s="171"/>
      <c r="L28" s="171"/>
      <c r="M28" s="171"/>
      <c r="N28" s="172"/>
      <c r="O28" s="3"/>
      <c r="P28" s="3"/>
      <c r="S28" s="3"/>
      <c r="T28" s="3"/>
      <c r="U28" s="3"/>
      <c r="V28" s="3"/>
      <c r="W28" s="3"/>
      <c r="X28" s="3"/>
      <c r="Y28" s="3"/>
      <c r="Z28" s="3"/>
      <c r="AA28" s="3"/>
      <c r="AB28" s="3"/>
    </row>
    <row r="29" spans="3:28" ht="15" customHeight="1">
      <c r="C29" s="169"/>
      <c r="D29" s="171"/>
      <c r="E29" s="171"/>
      <c r="F29" s="171"/>
      <c r="G29" s="171"/>
      <c r="H29" s="171"/>
      <c r="I29" s="171"/>
      <c r="J29" s="171"/>
      <c r="K29" s="171"/>
      <c r="L29" s="171"/>
      <c r="M29" s="171"/>
      <c r="N29" s="172"/>
      <c r="O29" s="3"/>
      <c r="P29" s="3"/>
      <c r="S29" s="3"/>
      <c r="T29" s="3"/>
      <c r="U29" s="3"/>
      <c r="V29" s="3"/>
      <c r="W29" s="3"/>
      <c r="X29" s="3"/>
      <c r="Y29" s="3"/>
      <c r="Z29" s="3"/>
      <c r="AA29" s="3"/>
      <c r="AB29" s="3"/>
    </row>
    <row r="30" spans="3:28" ht="15" customHeight="1">
      <c r="C30" s="169"/>
      <c r="D30" s="171"/>
      <c r="E30" s="171"/>
      <c r="F30" s="171"/>
      <c r="G30" s="171"/>
      <c r="H30" s="171"/>
      <c r="I30" s="171"/>
      <c r="J30" s="171"/>
      <c r="K30" s="171"/>
      <c r="L30" s="171"/>
      <c r="M30" s="171"/>
      <c r="N30" s="172"/>
      <c r="O30" s="3"/>
      <c r="P30" s="3"/>
      <c r="S30" s="3"/>
      <c r="T30" s="3"/>
      <c r="U30" s="3"/>
      <c r="V30" s="3"/>
      <c r="W30" s="3"/>
      <c r="X30" s="3"/>
      <c r="Y30" s="3"/>
      <c r="Z30" s="3"/>
      <c r="AA30" s="3"/>
      <c r="AB30" s="3"/>
    </row>
    <row r="31" spans="3:28" ht="15" customHeight="1">
      <c r="C31" s="169"/>
      <c r="D31" s="171"/>
      <c r="E31" s="171"/>
      <c r="F31" s="171"/>
      <c r="G31" s="171"/>
      <c r="H31" s="171"/>
      <c r="I31" s="171"/>
      <c r="J31" s="171"/>
      <c r="K31" s="171"/>
      <c r="L31" s="171"/>
      <c r="M31" s="171"/>
      <c r="N31" s="172"/>
      <c r="O31" s="3"/>
      <c r="P31" s="3"/>
      <c r="S31" s="3"/>
      <c r="T31" s="3"/>
      <c r="U31" s="3"/>
      <c r="V31" s="3"/>
      <c r="W31" s="3"/>
      <c r="X31" s="3"/>
      <c r="Y31" s="3"/>
      <c r="Z31" s="3"/>
      <c r="AA31" s="3"/>
      <c r="AB31" s="3"/>
    </row>
    <row r="32" spans="3:28" ht="15" customHeight="1">
      <c r="C32" s="17"/>
      <c r="D32" s="134"/>
      <c r="E32" s="134"/>
      <c r="F32" s="134"/>
      <c r="G32" s="134"/>
      <c r="H32" s="134"/>
      <c r="I32" s="134"/>
      <c r="J32" s="134"/>
      <c r="K32" s="134"/>
      <c r="L32" s="134"/>
      <c r="M32" s="134"/>
      <c r="N32" s="18"/>
      <c r="O32" s="3"/>
      <c r="P32" s="3"/>
      <c r="S32" s="3"/>
      <c r="T32" s="3"/>
      <c r="U32" s="3"/>
      <c r="V32" s="3"/>
      <c r="W32" s="3"/>
      <c r="X32" s="3"/>
      <c r="Y32" s="3"/>
      <c r="Z32" s="3"/>
      <c r="AA32" s="3"/>
      <c r="AB32" s="3"/>
    </row>
    <row r="33" spans="3:28" ht="15" customHeight="1">
      <c r="C33" s="169">
        <v>3</v>
      </c>
      <c r="D33" s="171" t="s">
        <v>11</v>
      </c>
      <c r="E33" s="171"/>
      <c r="F33" s="171"/>
      <c r="G33" s="171" t="s">
        <v>12</v>
      </c>
      <c r="H33" s="171"/>
      <c r="I33" s="171"/>
      <c r="J33" s="171"/>
      <c r="K33" s="171"/>
      <c r="L33" s="171"/>
      <c r="M33" s="171"/>
      <c r="N33" s="172" t="s">
        <v>8</v>
      </c>
      <c r="O33" s="3"/>
      <c r="P33" s="3"/>
      <c r="S33" s="3"/>
      <c r="T33" s="3"/>
      <c r="U33" s="3"/>
      <c r="V33" s="3"/>
      <c r="W33" s="3"/>
      <c r="X33" s="3"/>
      <c r="Y33" s="3"/>
      <c r="Z33" s="3"/>
      <c r="AA33" s="3"/>
      <c r="AB33" s="3"/>
    </row>
    <row r="34" spans="3:28" ht="15" customHeight="1">
      <c r="C34" s="169"/>
      <c r="D34" s="171"/>
      <c r="E34" s="171"/>
      <c r="F34" s="171"/>
      <c r="G34" s="171"/>
      <c r="H34" s="171"/>
      <c r="I34" s="171"/>
      <c r="J34" s="171"/>
      <c r="K34" s="171"/>
      <c r="L34" s="171"/>
      <c r="M34" s="171"/>
      <c r="N34" s="172"/>
      <c r="O34" s="3"/>
      <c r="P34" s="3"/>
      <c r="S34" s="3"/>
      <c r="T34" s="3"/>
      <c r="U34" s="3"/>
      <c r="V34" s="3"/>
      <c r="W34" s="3"/>
      <c r="X34" s="3"/>
      <c r="Y34" s="3"/>
      <c r="Z34" s="3"/>
      <c r="AA34" s="3"/>
      <c r="AB34" s="3"/>
    </row>
    <row r="35" spans="3:28" ht="15" customHeight="1">
      <c r="C35" s="169"/>
      <c r="D35" s="171"/>
      <c r="E35" s="171"/>
      <c r="F35" s="171"/>
      <c r="G35" s="171"/>
      <c r="H35" s="171"/>
      <c r="I35" s="171"/>
      <c r="J35" s="171"/>
      <c r="K35" s="171"/>
      <c r="L35" s="171"/>
      <c r="M35" s="171"/>
      <c r="N35" s="172"/>
      <c r="O35" s="3"/>
      <c r="P35" s="3"/>
      <c r="S35" s="3"/>
      <c r="T35" s="3"/>
      <c r="U35" s="3"/>
      <c r="V35" s="3"/>
      <c r="W35" s="3"/>
      <c r="X35" s="3"/>
      <c r="Y35" s="3"/>
      <c r="Z35" s="3"/>
      <c r="AA35" s="3"/>
      <c r="AB35" s="3"/>
    </row>
    <row r="36" spans="3:28" ht="15" customHeight="1">
      <c r="C36" s="169"/>
      <c r="D36" s="171"/>
      <c r="E36" s="171"/>
      <c r="F36" s="171"/>
      <c r="G36" s="171"/>
      <c r="H36" s="171"/>
      <c r="I36" s="171"/>
      <c r="J36" s="171"/>
      <c r="K36" s="171"/>
      <c r="L36" s="171"/>
      <c r="M36" s="171"/>
      <c r="N36" s="172"/>
      <c r="O36" s="3"/>
      <c r="P36" s="3"/>
      <c r="S36" s="3"/>
      <c r="T36" s="3"/>
      <c r="U36" s="3"/>
      <c r="V36" s="3"/>
      <c r="W36" s="3"/>
      <c r="X36" s="3"/>
      <c r="Y36" s="3"/>
      <c r="Z36" s="3"/>
      <c r="AA36" s="3"/>
      <c r="AB36" s="3"/>
    </row>
    <row r="37" spans="3:28" ht="15" customHeight="1">
      <c r="C37" s="169"/>
      <c r="D37" s="171"/>
      <c r="E37" s="171"/>
      <c r="F37" s="171"/>
      <c r="G37" s="171"/>
      <c r="H37" s="171"/>
      <c r="I37" s="171"/>
      <c r="J37" s="171"/>
      <c r="K37" s="171"/>
      <c r="L37" s="171"/>
      <c r="M37" s="171"/>
      <c r="N37" s="172"/>
      <c r="O37" s="3"/>
      <c r="P37" s="3"/>
      <c r="S37" s="3"/>
      <c r="T37" s="3"/>
      <c r="U37" s="3"/>
      <c r="V37" s="3"/>
      <c r="W37" s="3"/>
      <c r="X37" s="3"/>
      <c r="Y37" s="3"/>
      <c r="Z37" s="3"/>
      <c r="AA37" s="3"/>
      <c r="AB37" s="3"/>
    </row>
    <row r="38" spans="3:28" ht="15" customHeight="1">
      <c r="C38" s="169"/>
      <c r="D38" s="171"/>
      <c r="E38" s="171"/>
      <c r="F38" s="171"/>
      <c r="G38" s="171"/>
      <c r="H38" s="171"/>
      <c r="I38" s="171"/>
      <c r="J38" s="171"/>
      <c r="K38" s="171"/>
      <c r="L38" s="171"/>
      <c r="M38" s="171"/>
      <c r="N38" s="172"/>
      <c r="O38" s="3"/>
      <c r="P38" s="3"/>
      <c r="S38" s="3"/>
      <c r="T38" s="3"/>
      <c r="U38" s="3"/>
      <c r="V38" s="3"/>
      <c r="W38" s="3"/>
      <c r="X38" s="3"/>
      <c r="Y38" s="3"/>
      <c r="Z38" s="3"/>
      <c r="AA38" s="3"/>
      <c r="AB38" s="3"/>
    </row>
    <row r="39" spans="3:28" ht="15" customHeight="1">
      <c r="C39" s="169"/>
      <c r="D39" s="171"/>
      <c r="E39" s="171"/>
      <c r="F39" s="171"/>
      <c r="G39" s="171"/>
      <c r="H39" s="171"/>
      <c r="I39" s="171"/>
      <c r="J39" s="171"/>
      <c r="K39" s="171"/>
      <c r="L39" s="171"/>
      <c r="M39" s="171"/>
      <c r="N39" s="172"/>
      <c r="O39" s="3"/>
      <c r="P39" s="3"/>
      <c r="S39" s="3"/>
      <c r="T39" s="3"/>
      <c r="U39" s="3"/>
      <c r="V39" s="3"/>
      <c r="W39" s="3"/>
      <c r="X39" s="3"/>
      <c r="Y39" s="3"/>
      <c r="Z39" s="3"/>
      <c r="AA39" s="3"/>
      <c r="AB39" s="3"/>
    </row>
    <row r="40" spans="3:28" ht="15" customHeight="1">
      <c r="C40" s="169"/>
      <c r="D40" s="171"/>
      <c r="E40" s="171"/>
      <c r="F40" s="171"/>
      <c r="G40" s="171"/>
      <c r="H40" s="171"/>
      <c r="I40" s="171"/>
      <c r="J40" s="171"/>
      <c r="K40" s="171"/>
      <c r="L40" s="171"/>
      <c r="M40" s="171"/>
      <c r="N40" s="172"/>
      <c r="O40" s="3"/>
      <c r="P40" s="3"/>
      <c r="S40" s="3"/>
      <c r="T40" s="3"/>
      <c r="U40" s="3"/>
      <c r="V40" s="3"/>
      <c r="W40" s="3"/>
      <c r="X40" s="3"/>
      <c r="Y40" s="3"/>
      <c r="Z40" s="3"/>
      <c r="AA40" s="3"/>
      <c r="AB40" s="3"/>
    </row>
    <row r="41" spans="3:28" ht="15" customHeight="1">
      <c r="C41" s="169"/>
      <c r="D41" s="171"/>
      <c r="E41" s="171"/>
      <c r="F41" s="171"/>
      <c r="G41" s="171"/>
      <c r="H41" s="171"/>
      <c r="I41" s="171"/>
      <c r="J41" s="171"/>
      <c r="K41" s="171"/>
      <c r="L41" s="171"/>
      <c r="M41" s="171"/>
      <c r="N41" s="172"/>
      <c r="O41" s="3"/>
      <c r="P41" s="3"/>
      <c r="S41" s="3"/>
      <c r="T41" s="3"/>
      <c r="U41" s="3"/>
      <c r="V41" s="3"/>
      <c r="W41" s="3"/>
      <c r="X41" s="3"/>
      <c r="Y41" s="3"/>
      <c r="Z41" s="3"/>
      <c r="AA41" s="3"/>
      <c r="AB41" s="3"/>
    </row>
    <row r="42" spans="3:28" ht="15" customHeight="1">
      <c r="C42" s="169"/>
      <c r="D42" s="171"/>
      <c r="E42" s="171"/>
      <c r="F42" s="171"/>
      <c r="G42" s="171"/>
      <c r="H42" s="171"/>
      <c r="I42" s="171"/>
      <c r="J42" s="171"/>
      <c r="K42" s="171"/>
      <c r="L42" s="171"/>
      <c r="M42" s="171"/>
      <c r="N42" s="172"/>
      <c r="O42" s="3"/>
      <c r="P42" s="3"/>
      <c r="S42" s="3"/>
      <c r="T42" s="3"/>
      <c r="U42" s="3"/>
      <c r="V42" s="3"/>
      <c r="W42" s="3"/>
      <c r="X42" s="3"/>
      <c r="Y42" s="3"/>
      <c r="Z42" s="3"/>
      <c r="AA42" s="3"/>
      <c r="AB42" s="3"/>
    </row>
    <row r="43" spans="3:28" ht="15" customHeight="1">
      <c r="C43" s="169"/>
      <c r="D43" s="171"/>
      <c r="E43" s="171"/>
      <c r="F43" s="171"/>
      <c r="G43" s="171"/>
      <c r="H43" s="171"/>
      <c r="I43" s="171"/>
      <c r="J43" s="171"/>
      <c r="K43" s="171"/>
      <c r="L43" s="171"/>
      <c r="M43" s="171"/>
      <c r="N43" s="172"/>
      <c r="O43" s="3"/>
      <c r="P43" s="3"/>
      <c r="S43" s="3"/>
      <c r="T43" s="3"/>
      <c r="U43" s="3"/>
      <c r="V43" s="3"/>
      <c r="W43" s="3"/>
      <c r="X43" s="3"/>
      <c r="Y43" s="3"/>
      <c r="Z43" s="3"/>
      <c r="AA43" s="3"/>
      <c r="AB43" s="3"/>
    </row>
    <row r="44" spans="3:28" ht="15" customHeight="1">
      <c r="C44" s="169"/>
      <c r="D44" s="171"/>
      <c r="E44" s="171"/>
      <c r="F44" s="171"/>
      <c r="G44" s="171"/>
      <c r="H44" s="171"/>
      <c r="I44" s="171"/>
      <c r="J44" s="171"/>
      <c r="K44" s="171"/>
      <c r="L44" s="171"/>
      <c r="M44" s="171"/>
      <c r="N44" s="172"/>
      <c r="O44" s="3"/>
      <c r="P44" s="3"/>
      <c r="S44" s="3"/>
      <c r="T44" s="3"/>
      <c r="U44" s="3"/>
      <c r="V44" s="3"/>
      <c r="W44" s="3"/>
      <c r="X44" s="3"/>
      <c r="Y44" s="3"/>
      <c r="Z44" s="3"/>
      <c r="AA44" s="3"/>
      <c r="AB44" s="3"/>
    </row>
    <row r="45" spans="3:28" ht="15" customHeight="1">
      <c r="C45" s="17"/>
      <c r="D45" s="134"/>
      <c r="E45" s="134"/>
      <c r="F45" s="134"/>
      <c r="G45" s="134"/>
      <c r="H45" s="134"/>
      <c r="I45" s="134"/>
      <c r="J45" s="134"/>
      <c r="K45" s="134"/>
      <c r="L45" s="134"/>
      <c r="M45" s="134"/>
      <c r="N45" s="18"/>
      <c r="O45" s="3"/>
      <c r="P45" s="3"/>
      <c r="S45" s="3"/>
      <c r="T45" s="3"/>
      <c r="U45" s="3"/>
      <c r="V45" s="3"/>
      <c r="W45" s="3"/>
      <c r="X45" s="3"/>
      <c r="Y45" s="3"/>
      <c r="Z45" s="3"/>
      <c r="AA45" s="3"/>
      <c r="AB45" s="3"/>
    </row>
    <row r="46" spans="3:28" ht="15" customHeight="1">
      <c r="C46" s="17">
        <v>4</v>
      </c>
      <c r="D46" s="173" t="s">
        <v>13</v>
      </c>
      <c r="E46" s="173"/>
      <c r="F46" s="173"/>
      <c r="G46" s="173" t="s">
        <v>14</v>
      </c>
      <c r="H46" s="173"/>
      <c r="I46" s="173"/>
      <c r="J46" s="173"/>
      <c r="K46" s="173"/>
      <c r="L46" s="173"/>
      <c r="M46" s="173"/>
      <c r="N46" s="18"/>
      <c r="O46" s="3"/>
      <c r="P46" s="3"/>
      <c r="S46" s="3"/>
      <c r="T46" s="3"/>
      <c r="U46" s="3"/>
      <c r="V46" s="3"/>
      <c r="W46" s="3"/>
      <c r="X46" s="3"/>
      <c r="Y46" s="3"/>
      <c r="Z46" s="3"/>
      <c r="AA46" s="3"/>
      <c r="AB46" s="3"/>
    </row>
    <row r="47" spans="3:28" ht="15" customHeight="1">
      <c r="C47" s="17"/>
      <c r="D47" s="134"/>
      <c r="E47" s="134"/>
      <c r="F47" s="134"/>
      <c r="G47" s="134"/>
      <c r="H47" s="134"/>
      <c r="I47" s="134"/>
      <c r="J47" s="134"/>
      <c r="K47" s="134"/>
      <c r="L47" s="134"/>
      <c r="M47" s="134"/>
      <c r="N47" s="18"/>
      <c r="O47" s="3"/>
      <c r="P47" s="3"/>
      <c r="S47" s="3"/>
      <c r="T47" s="3"/>
      <c r="U47" s="3"/>
      <c r="V47" s="3"/>
      <c r="W47" s="3"/>
      <c r="X47" s="3"/>
      <c r="Y47" s="3"/>
      <c r="Z47" s="3"/>
      <c r="AA47" s="3"/>
      <c r="AB47" s="3"/>
    </row>
    <row r="48" spans="3:28" ht="15" customHeight="1">
      <c r="C48" s="169">
        <v>5</v>
      </c>
      <c r="D48" s="171" t="s">
        <v>15</v>
      </c>
      <c r="E48" s="171"/>
      <c r="F48" s="171"/>
      <c r="G48" s="171" t="s">
        <v>16</v>
      </c>
      <c r="H48" s="171"/>
      <c r="I48" s="171"/>
      <c r="J48" s="171"/>
      <c r="K48" s="171"/>
      <c r="L48" s="171"/>
      <c r="M48" s="171"/>
      <c r="N48" s="18"/>
      <c r="O48" s="3"/>
      <c r="P48" s="3"/>
      <c r="S48" s="3"/>
      <c r="T48" s="3"/>
      <c r="U48" s="3"/>
      <c r="V48" s="3"/>
      <c r="W48" s="3"/>
      <c r="X48" s="3"/>
      <c r="Y48" s="3"/>
      <c r="Z48" s="3"/>
      <c r="AA48" s="3"/>
      <c r="AB48" s="3"/>
    </row>
    <row r="49" spans="3:28" ht="15" customHeight="1">
      <c r="C49" s="169"/>
      <c r="D49" s="171"/>
      <c r="E49" s="171"/>
      <c r="F49" s="171"/>
      <c r="G49" s="171"/>
      <c r="H49" s="171"/>
      <c r="I49" s="171"/>
      <c r="J49" s="171"/>
      <c r="K49" s="171"/>
      <c r="L49" s="171"/>
      <c r="M49" s="171"/>
      <c r="N49" s="18"/>
      <c r="O49" s="3"/>
      <c r="P49" s="3"/>
      <c r="S49" s="3"/>
      <c r="T49" s="3"/>
      <c r="U49" s="3"/>
      <c r="V49" s="3"/>
      <c r="W49" s="3"/>
      <c r="X49" s="3"/>
      <c r="Y49" s="3"/>
      <c r="Z49" s="3"/>
      <c r="AA49" s="3"/>
      <c r="AB49" s="3"/>
    </row>
    <row r="50" spans="3:28" ht="15" customHeight="1">
      <c r="C50" s="17"/>
      <c r="D50" s="134"/>
      <c r="E50" s="134"/>
      <c r="F50" s="134"/>
      <c r="G50" s="134"/>
      <c r="H50" s="134"/>
      <c r="I50" s="134"/>
      <c r="J50" s="134"/>
      <c r="K50" s="134"/>
      <c r="L50" s="134"/>
      <c r="M50" s="134"/>
      <c r="N50" s="18"/>
      <c r="O50" s="3"/>
      <c r="P50" s="3"/>
      <c r="S50" s="3"/>
      <c r="T50" s="3"/>
      <c r="U50" s="3"/>
      <c r="V50" s="3"/>
      <c r="W50" s="3"/>
      <c r="X50" s="3"/>
      <c r="Y50" s="3"/>
      <c r="Z50" s="3"/>
      <c r="AA50" s="3"/>
      <c r="AB50" s="3"/>
    </row>
    <row r="51" spans="3:28" ht="15" customHeight="1">
      <c r="C51" s="169">
        <v>6</v>
      </c>
      <c r="D51" s="175" t="s">
        <v>17</v>
      </c>
      <c r="E51" s="171"/>
      <c r="F51" s="171"/>
      <c r="G51" s="175" t="s">
        <v>18</v>
      </c>
      <c r="H51" s="171"/>
      <c r="I51" s="171"/>
      <c r="J51" s="171"/>
      <c r="K51" s="171"/>
      <c r="L51" s="171"/>
      <c r="M51" s="171"/>
      <c r="N51" s="167" t="s">
        <v>19</v>
      </c>
      <c r="O51" s="3"/>
      <c r="P51" s="3"/>
      <c r="S51" s="3"/>
      <c r="T51" s="3"/>
      <c r="U51" s="3"/>
      <c r="V51" s="3"/>
      <c r="W51" s="3"/>
      <c r="X51" s="3"/>
      <c r="Y51" s="3"/>
      <c r="Z51" s="3"/>
      <c r="AA51" s="3"/>
      <c r="AB51" s="3"/>
    </row>
    <row r="52" spans="3:28" ht="15" customHeight="1">
      <c r="C52" s="169"/>
      <c r="D52" s="175"/>
      <c r="E52" s="171"/>
      <c r="F52" s="171"/>
      <c r="G52" s="175"/>
      <c r="H52" s="171"/>
      <c r="I52" s="171"/>
      <c r="J52" s="171"/>
      <c r="K52" s="171"/>
      <c r="L52" s="171"/>
      <c r="M52" s="171"/>
      <c r="N52" s="167"/>
      <c r="O52" s="3"/>
      <c r="P52" s="3"/>
      <c r="S52" s="3"/>
      <c r="T52" s="3"/>
      <c r="U52" s="3"/>
      <c r="V52" s="3"/>
      <c r="W52" s="3"/>
      <c r="X52" s="3"/>
      <c r="Y52" s="3"/>
      <c r="Z52" s="3"/>
      <c r="AA52" s="3"/>
      <c r="AB52" s="3"/>
    </row>
    <row r="53" spans="3:28" ht="15" customHeight="1">
      <c r="C53" s="169"/>
      <c r="D53" s="175"/>
      <c r="E53" s="171"/>
      <c r="F53" s="171"/>
      <c r="G53" s="175"/>
      <c r="H53" s="171"/>
      <c r="I53" s="171"/>
      <c r="J53" s="171"/>
      <c r="K53" s="171"/>
      <c r="L53" s="171"/>
      <c r="M53" s="171"/>
      <c r="N53" s="167"/>
      <c r="O53" s="3"/>
      <c r="P53" s="3"/>
      <c r="S53" s="3"/>
      <c r="T53" s="3"/>
      <c r="U53" s="3"/>
      <c r="V53" s="3"/>
      <c r="W53" s="3"/>
      <c r="X53" s="3"/>
      <c r="Y53" s="3"/>
      <c r="Z53" s="3"/>
      <c r="AA53" s="3"/>
      <c r="AB53" s="3"/>
    </row>
    <row r="54" spans="3:28" ht="15" customHeight="1">
      <c r="C54" s="174"/>
      <c r="D54" s="176"/>
      <c r="E54" s="176"/>
      <c r="F54" s="176"/>
      <c r="G54" s="176"/>
      <c r="H54" s="176"/>
      <c r="I54" s="176"/>
      <c r="J54" s="176"/>
      <c r="K54" s="176"/>
      <c r="L54" s="176"/>
      <c r="M54" s="176"/>
      <c r="N54" s="168"/>
      <c r="O54" s="3"/>
      <c r="P54" s="3"/>
      <c r="S54" s="3"/>
      <c r="T54" s="3"/>
      <c r="U54" s="3"/>
      <c r="V54" s="3"/>
      <c r="W54" s="3"/>
      <c r="X54" s="3"/>
      <c r="Y54" s="3"/>
      <c r="Z54" s="3"/>
      <c r="AA54" s="3"/>
      <c r="AB54" s="3"/>
    </row>
    <row r="55" spans="3:28" ht="39.75" customHeight="1">
      <c r="C55" s="2"/>
      <c r="D55" s="3"/>
      <c r="E55" s="3"/>
      <c r="F55" s="3"/>
      <c r="G55" s="3"/>
      <c r="H55" s="3"/>
      <c r="I55" s="3"/>
      <c r="J55" s="3"/>
      <c r="K55" s="3"/>
      <c r="L55" s="3"/>
      <c r="M55" s="3"/>
      <c r="N55" s="3"/>
      <c r="O55" s="3"/>
      <c r="P55" s="3"/>
      <c r="S55" s="3"/>
      <c r="T55" s="3"/>
      <c r="U55" s="3"/>
      <c r="V55" s="3"/>
      <c r="W55" s="3"/>
      <c r="X55" s="3"/>
      <c r="Y55" s="3"/>
      <c r="Z55" s="3"/>
      <c r="AA55" s="3"/>
      <c r="AB55" s="3"/>
    </row>
    <row r="56" spans="3:28" ht="39.75" customHeight="1">
      <c r="C56" s="2"/>
      <c r="D56" s="3"/>
      <c r="E56" s="3"/>
      <c r="F56" s="3"/>
      <c r="G56" s="3"/>
      <c r="H56" s="3"/>
      <c r="I56" s="3"/>
      <c r="J56" s="3"/>
      <c r="K56" s="3"/>
      <c r="L56" s="3"/>
      <c r="M56" s="3"/>
      <c r="N56" s="3"/>
      <c r="O56" s="3"/>
      <c r="P56" s="3"/>
      <c r="S56" s="3"/>
      <c r="T56" s="3"/>
      <c r="U56" s="3"/>
      <c r="V56" s="3"/>
      <c r="W56" s="3"/>
      <c r="X56" s="3"/>
      <c r="Y56" s="3"/>
      <c r="Z56" s="3"/>
      <c r="AA56" s="3"/>
      <c r="AB56" s="3"/>
    </row>
    <row r="57" spans="3:28"/>
    <row r="58" spans="3:28"/>
    <row r="59" spans="3:28"/>
    <row r="60" spans="3:28" hidden="1">
      <c r="D60" s="14"/>
      <c r="E60" s="14"/>
      <c r="F60" s="14"/>
      <c r="G60" s="14"/>
      <c r="H60" s="14"/>
      <c r="I60" s="14"/>
      <c r="J60" s="14"/>
      <c r="K60" s="14"/>
      <c r="L60" s="14"/>
      <c r="M60" s="14"/>
      <c r="N60" s="14"/>
      <c r="O60" s="14"/>
      <c r="P60" s="14"/>
    </row>
    <row r="61" spans="3:28"/>
    <row r="62" spans="3:28"/>
    <row r="63" spans="3:28"/>
    <row r="64" spans="3:28"/>
    <row r="65"/>
    <row r="66"/>
    <row r="67"/>
    <row r="68"/>
  </sheetData>
  <sheetProtection sheet="1" objects="1" scenarios="1" formatCells="0" formatColumns="0" formatRows="0" insertColumns="0" insertRows="0" insertHyperlinks="0" deleteColumns="0" deleteRows="0" sort="0" autoFilter="0" pivotTables="0"/>
  <mergeCells count="26">
    <mergeCell ref="D26:F31"/>
    <mergeCell ref="G26:M31"/>
    <mergeCell ref="C48:C49"/>
    <mergeCell ref="D48:F49"/>
    <mergeCell ref="G48:M49"/>
    <mergeCell ref="C6:D6"/>
    <mergeCell ref="D20:F20"/>
    <mergeCell ref="G20:M20"/>
    <mergeCell ref="C8:N17"/>
    <mergeCell ref="C18:N18"/>
    <mergeCell ref="N51:N54"/>
    <mergeCell ref="C21:C25"/>
    <mergeCell ref="D21:E25"/>
    <mergeCell ref="G21:M25"/>
    <mergeCell ref="N21:N25"/>
    <mergeCell ref="D46:F46"/>
    <mergeCell ref="G46:M46"/>
    <mergeCell ref="N26:N31"/>
    <mergeCell ref="C33:C44"/>
    <mergeCell ref="D33:F44"/>
    <mergeCell ref="G33:M44"/>
    <mergeCell ref="N33:N44"/>
    <mergeCell ref="C51:C54"/>
    <mergeCell ref="D51:F54"/>
    <mergeCell ref="G51:M54"/>
    <mergeCell ref="C26:C31"/>
  </mergeCells>
  <hyperlinks>
    <hyperlink ref="C18:N18" r:id="rId1" display="Link to the Washington Clean Buildings Performance Standard" xr:uid="{3261A0BC-13A4-4E73-B918-DEACE49DB9CE}"/>
  </hyperlinks>
  <pageMargins left="0.7" right="0.7" top="0.75" bottom="0.75" header="0.3" footer="0.3"/>
  <pageSetup orientation="landscape" r:id="rId2"/>
  <headerFooter>
    <oddHeader>&amp;L&amp;"-,Bold"Lighting Survey Template</oddHeader>
    <oddFooter>&amp;RV01</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2765B-745C-4991-B44A-EECA0B54A1FF}">
  <sheetPr codeName="Sheet3"/>
  <dimension ref="B2:N68"/>
  <sheetViews>
    <sheetView showGridLines="0" topLeftCell="A8" zoomScaleNormal="100" workbookViewId="0">
      <selection activeCell="C13" sqref="C13:C15"/>
    </sheetView>
  </sheetViews>
  <sheetFormatPr defaultColWidth="8.85546875" defaultRowHeight="15"/>
  <cols>
    <col min="1" max="1" width="2.7109375" style="59" customWidth="1"/>
    <col min="2" max="2" width="24.5703125" style="59" customWidth="1"/>
    <col min="3" max="3" width="15.7109375" style="59" customWidth="1"/>
    <col min="4" max="4" width="15.28515625" style="59" hidden="1" customWidth="1"/>
    <col min="5" max="5" width="19.42578125" style="59" customWidth="1"/>
    <col min="6" max="6" width="15.28515625" style="59" hidden="1" customWidth="1"/>
    <col min="7" max="7" width="15.28515625" style="59" customWidth="1"/>
    <col min="8" max="8" width="19.140625" style="59" customWidth="1"/>
    <col min="9" max="9" width="16.7109375" style="59" bestFit="1" customWidth="1"/>
    <col min="10" max="10" width="12.7109375" style="59" hidden="1" customWidth="1"/>
    <col min="11" max="11" width="12.7109375" style="59" customWidth="1"/>
    <col min="12" max="12" width="3.5703125" style="59" customWidth="1"/>
    <col min="13" max="13" width="55.140625" style="59" customWidth="1"/>
    <col min="14" max="14" width="16.7109375" style="59" bestFit="1" customWidth="1"/>
    <col min="15" max="16384" width="8.85546875" style="59"/>
  </cols>
  <sheetData>
    <row r="2" spans="2:14" ht="20.25">
      <c r="B2" s="152" t="s">
        <v>6</v>
      </c>
    </row>
    <row r="3" spans="2:14" ht="15.75">
      <c r="B3" s="66"/>
    </row>
    <row r="4" spans="2:14" ht="24" customHeight="1">
      <c r="B4" s="187" t="s">
        <v>20</v>
      </c>
      <c r="C4" s="187"/>
      <c r="D4" s="187"/>
      <c r="E4" s="187"/>
      <c r="F4" s="187"/>
      <c r="G4" s="187"/>
      <c r="H4" s="187"/>
      <c r="I4" s="187"/>
      <c r="J4" s="187"/>
      <c r="K4" s="187"/>
    </row>
    <row r="5" spans="2:14" ht="24" customHeight="1">
      <c r="B5" s="188"/>
      <c r="C5" s="188"/>
      <c r="D5" s="188"/>
      <c r="E5" s="188"/>
      <c r="F5" s="188"/>
      <c r="G5" s="188"/>
      <c r="H5" s="188"/>
      <c r="I5" s="188"/>
      <c r="J5" s="188"/>
      <c r="K5" s="188"/>
    </row>
    <row r="6" spans="2:14" ht="24" customHeight="1">
      <c r="B6" s="188"/>
      <c r="C6" s="188"/>
      <c r="D6" s="188"/>
      <c r="E6" s="188"/>
      <c r="F6" s="188"/>
      <c r="G6" s="188"/>
      <c r="H6" s="188"/>
      <c r="I6" s="188"/>
      <c r="J6" s="188"/>
      <c r="K6" s="188"/>
    </row>
    <row r="7" spans="2:14" ht="24" customHeight="1">
      <c r="B7" s="188"/>
      <c r="C7" s="188"/>
      <c r="D7" s="188"/>
      <c r="E7" s="188"/>
      <c r="F7" s="188"/>
      <c r="G7" s="188"/>
      <c r="H7" s="188"/>
      <c r="I7" s="188"/>
      <c r="J7" s="188"/>
      <c r="K7" s="188"/>
    </row>
    <row r="9" spans="2:14" ht="32.25" customHeight="1" thickBot="1">
      <c r="B9" s="67" t="s">
        <v>21</v>
      </c>
      <c r="C9" s="184"/>
      <c r="D9" s="185"/>
      <c r="E9" s="186"/>
      <c r="M9" s="189" t="s">
        <v>22</v>
      </c>
      <c r="N9" s="189"/>
    </row>
    <row r="10" spans="2:14" ht="15" customHeight="1">
      <c r="B10" s="67"/>
      <c r="C10" s="140"/>
      <c r="D10" s="140"/>
      <c r="E10" s="140"/>
      <c r="M10" s="181" t="s">
        <v>23</v>
      </c>
      <c r="N10" s="182"/>
    </row>
    <row r="11" spans="2:14" ht="30" customHeight="1">
      <c r="B11" s="66" t="s">
        <v>24</v>
      </c>
      <c r="I11" s="59" t="s">
        <v>25</v>
      </c>
      <c r="M11" s="148"/>
      <c r="N11" s="148"/>
    </row>
    <row r="12" spans="2:14" ht="34.9" customHeight="1">
      <c r="B12" s="78" t="s">
        <v>26</v>
      </c>
      <c r="C12" s="80" t="s">
        <v>27</v>
      </c>
      <c r="D12" s="79" t="s">
        <v>28</v>
      </c>
      <c r="E12" s="80" t="s">
        <v>29</v>
      </c>
      <c r="F12" s="79" t="s">
        <v>30</v>
      </c>
      <c r="G12" s="81" t="s">
        <v>31</v>
      </c>
      <c r="H12" s="81" t="s">
        <v>32</v>
      </c>
      <c r="I12" s="80" t="s">
        <v>33</v>
      </c>
      <c r="J12" s="98" t="s">
        <v>34</v>
      </c>
      <c r="K12" s="98" t="s">
        <v>35</v>
      </c>
      <c r="M12" s="83" t="s">
        <v>24</v>
      </c>
      <c r="N12" s="84" t="s">
        <v>36</v>
      </c>
    </row>
    <row r="13" spans="2:14" ht="15.75">
      <c r="B13" s="60"/>
      <c r="C13" s="85"/>
      <c r="D13" s="86" t="str">
        <f>IFERROR(BuildingDetails[[#This Row],[Floor Area 
(SF)]]/BuildingDetails[[#Totals],[Floor Area 
(SF)]]*BuildingDetails[[#This Row],[Recommended LPD]],"")</f>
        <v/>
      </c>
      <c r="E13" s="103" t="str">
        <f>IFERROR(VLOOKUP(BuildingDetails[[#This Row],[Use Type]],GeneralUseTypes[],2,FALSE),"")</f>
        <v/>
      </c>
      <c r="F13" s="104" t="str">
        <f>IFERROR((SUMIF(LtgSpaceBySpace[Space Type],BuildingDetails[[#This Row],[Use Type]],LtgSpaceBySpace[Load (W)])/BuildingDetails[[#This Row],[Floor Area 
(SF)]])*BuildingDetails[[#This Row],[Floor Area 
(SF)]]/BuildingDetails[[#Totals],[Floor Area 
(SF)]],"")</f>
        <v/>
      </c>
      <c r="G13" s="105" t="str">
        <f>IF(B13="","",SUMIF(LtgSpaceBySpace[Space Type],BuildingDetails[[#This Row],[Use Type]],LtgSpaceBySpace[Load (W)]))</f>
        <v/>
      </c>
      <c r="H13" s="142" t="str">
        <f>IF(C13="","",SUMIF(LtgSpaceBySpace[Space Type],BuildingDetails[[#This Row],[Use Type]],LtgSpaceBySpace[Annual Energy Use  (kWh)]))</f>
        <v/>
      </c>
      <c r="I13" s="106" t="str">
        <f>IFERROR(SUMIF(LtgSpaceBySpace[Space Type],BuildingDetails[[#This Row],[Use Type]],LtgSpaceBySpace[Load (W)])/BuildingDetails[[#This Row],[Floor Area 
(SF)]],"")</f>
        <v/>
      </c>
      <c r="J13" s="87"/>
      <c r="K13" s="106" t="str">
        <f>IFERROR(IF(SUM(LtgSpaceBySpace[New Fixture Watts (W)])=0,"",SUMIF(LtgSpaceBySpace[Space Type],BuildingDetails[[#This Row],[Use Type]],LtgSpaceBySpace[Post Retrofit Load (W)])/BuildingDetails[[#This Row],[Floor Area 
(SF)]]),"")</f>
        <v/>
      </c>
      <c r="M13" s="64" t="s">
        <v>37</v>
      </c>
      <c r="N13" s="82">
        <v>0.64</v>
      </c>
    </row>
    <row r="14" spans="2:14" ht="15.75">
      <c r="B14" s="60"/>
      <c r="C14" s="85"/>
      <c r="D14" s="86" t="str">
        <f>IFERROR(BuildingDetails[[#This Row],[Floor Area 
(SF)]]/BuildingDetails[[#Totals],[Floor Area 
(SF)]]*BuildingDetails[[#This Row],[Recommended LPD]],"")</f>
        <v/>
      </c>
      <c r="E14" s="103" t="str">
        <f>IFERROR(VLOOKUP(BuildingDetails[[#This Row],[Use Type]],GeneralUseTypes[],2,FALSE),"")</f>
        <v/>
      </c>
      <c r="F14" s="104" t="str">
        <f>IFERROR((SUMIF(LtgSpaceBySpace[Space Type],BuildingDetails[[#This Row],[Use Type]],LtgSpaceBySpace[Load (W)])/BuildingDetails[[#This Row],[Floor Area 
(SF)]])*BuildingDetails[[#This Row],[Floor Area 
(SF)]]/BuildingDetails[[#Totals],[Floor Area 
(SF)]],"")</f>
        <v/>
      </c>
      <c r="G14" s="105" t="str">
        <f>IF(B14="","",SUMIF(LtgSpaceBySpace[Space Type],BuildingDetails[[#This Row],[Use Type]],LtgSpaceBySpace[Load (W)]))</f>
        <v/>
      </c>
      <c r="H14" s="142" t="str">
        <f>IF(C14="","",SUMIF(LtgSpaceBySpace[Space Type],BuildingDetails[[#This Row],[Use Type]],LtgSpaceBySpace[Annual Energy Use  (kWh)]))</f>
        <v/>
      </c>
      <c r="I14" s="106" t="str">
        <f>IFERROR(SUMIF(LtgSpaceBySpace[Space Type],BuildingDetails[[#This Row],[Use Type]],LtgSpaceBySpace[Load (W)])/BuildingDetails[[#This Row],[Floor Area 
(SF)]],"")</f>
        <v/>
      </c>
      <c r="J14" s="87"/>
      <c r="K14" s="103" t="str">
        <f>IFERROR(IF(SUM(LtgSpaceBySpace[New Fixture Watts (W)])=0,"",SUMIF(LtgSpaceBySpace[Space Type],BuildingDetails[[#This Row],[Use Type]],LtgSpaceBySpace[Post Retrofit Load (W)])/BuildingDetails[[#This Row],[Floor Area 
(SF)]]),"")</f>
        <v/>
      </c>
      <c r="M14" s="64" t="s">
        <v>38</v>
      </c>
      <c r="N14" s="82">
        <v>0.64</v>
      </c>
    </row>
    <row r="15" spans="2:14" ht="15.75">
      <c r="B15" s="60"/>
      <c r="C15" s="85"/>
      <c r="D15" s="86" t="str">
        <f>IFERROR(BuildingDetails[[#This Row],[Floor Area 
(SF)]]/BuildingDetails[[#Totals],[Floor Area 
(SF)]]*BuildingDetails[[#This Row],[Recommended LPD]],"")</f>
        <v/>
      </c>
      <c r="E15" s="103" t="str">
        <f>IFERROR(VLOOKUP(BuildingDetails[[#This Row],[Use Type]],GeneralUseTypes[],2,FALSE),"")</f>
        <v/>
      </c>
      <c r="F15" s="104" t="str">
        <f>IFERROR((SUMIF(LtgSpaceBySpace[Space Type],BuildingDetails[[#This Row],[Use Type]],LtgSpaceBySpace[Load (W)])/BuildingDetails[[#This Row],[Floor Area 
(SF)]])*BuildingDetails[[#This Row],[Floor Area 
(SF)]]/BuildingDetails[[#Totals],[Floor Area 
(SF)]],"")</f>
        <v/>
      </c>
      <c r="G15" s="105" t="str">
        <f>IF(B15="","",SUMIF(LtgSpaceBySpace[Space Type],BuildingDetails[[#This Row],[Use Type]],LtgSpaceBySpace[Load (W)]))</f>
        <v/>
      </c>
      <c r="H15" s="142" t="str">
        <f>IF(C15="","",SUMIF(LtgSpaceBySpace[Space Type],BuildingDetails[[#This Row],[Use Type]],LtgSpaceBySpace[Annual Energy Use  (kWh)]))</f>
        <v/>
      </c>
      <c r="I15" s="106" t="str">
        <f>IFERROR(SUMIF(LtgSpaceBySpace[Space Type],BuildingDetails[[#This Row],[Use Type]],LtgSpaceBySpace[Load (W)])/BuildingDetails[[#This Row],[Floor Area 
(SF)]],"")</f>
        <v/>
      </c>
      <c r="J15" s="87"/>
      <c r="K15" s="103" t="str">
        <f>IFERROR(IF(SUM(LtgSpaceBySpace[New Fixture Watts (W)])=0,"",SUMIF(LtgSpaceBySpace[Space Type],BuildingDetails[[#This Row],[Use Type]],LtgSpaceBySpace[Post Retrofit Load (W)])/BuildingDetails[[#This Row],[Floor Area 
(SF)]]),"")</f>
        <v/>
      </c>
      <c r="M15" s="64" t="s">
        <v>39</v>
      </c>
      <c r="N15" s="82">
        <v>0.79</v>
      </c>
    </row>
    <row r="16" spans="2:14" ht="15.75">
      <c r="B16" s="62"/>
      <c r="C16" s="85"/>
      <c r="D16" s="85" t="str">
        <f>IFERROR(BuildingDetails[[#This Row],[Floor Area 
(SF)]]/BuildingDetails[[#Totals],[Floor Area 
(SF)]]*BuildingDetails[[#This Row],[Recommended LPD]],"")</f>
        <v/>
      </c>
      <c r="E16" s="103" t="str">
        <f>IFERROR(VLOOKUP(BuildingDetails[[#This Row],[Use Type]],GeneralUseTypes[],2,FALSE),"")</f>
        <v/>
      </c>
      <c r="F16" s="107" t="str">
        <f>IFERROR((SUMIF(LtgSpaceBySpace[Space Type],BuildingDetails[[#This Row],[Use Type]],LtgSpaceBySpace[Load (W)])/BuildingDetails[[#This Row],[Floor Area 
(SF)]])*BuildingDetails[[#This Row],[Floor Area 
(SF)]]/BuildingDetails[[#Totals],[Floor Area 
(SF)]],"")</f>
        <v/>
      </c>
      <c r="G16" s="108" t="str">
        <f>IF(B16="","",SUMIF(LtgSpaceBySpace[Space Type],BuildingDetails[[#This Row],[Use Type]],LtgSpaceBySpace[Load (W)]))</f>
        <v/>
      </c>
      <c r="H16" s="143" t="str">
        <f>IF(C16="","",SUMIF(LtgSpaceBySpace[Space Type],BuildingDetails[[#This Row],[Use Type]],LtgSpaceBySpace[Annual Energy Use  (kWh)]))</f>
        <v/>
      </c>
      <c r="I16" s="106" t="str">
        <f>IFERROR(SUMIF(LtgSpaceBySpace[Space Type],BuildingDetails[[#This Row],[Use Type]],LtgSpaceBySpace[Load (W)])/BuildingDetails[[#This Row],[Floor Area 
(SF)]],"")</f>
        <v/>
      </c>
      <c r="J16" s="87"/>
      <c r="K16" s="103" t="str">
        <f>IFERROR(IF(SUM(LtgSpaceBySpace[New Fixture Watts (W)])=0,"",SUMIF(LtgSpaceBySpace[Space Type],BuildingDetails[[#This Row],[Use Type]],LtgSpaceBySpace[Post Retrofit Load (W)])/BuildingDetails[[#This Row],[Floor Area 
(SF)]]),"")</f>
        <v/>
      </c>
      <c r="M16" s="64" t="s">
        <v>40</v>
      </c>
      <c r="N16" s="82">
        <v>0.79</v>
      </c>
    </row>
    <row r="17" spans="2:14" ht="15.75">
      <c r="B17" s="60"/>
      <c r="C17" s="85"/>
      <c r="D17" s="86" t="str">
        <f>IFERROR(BuildingDetails[[#This Row],[Floor Area 
(SF)]]/BuildingDetails[[#Totals],[Floor Area 
(SF)]]*BuildingDetails[[#This Row],[Recommended LPD]],"")</f>
        <v/>
      </c>
      <c r="E17" s="103" t="str">
        <f>IFERROR(VLOOKUP(BuildingDetails[[#This Row],[Use Type]],GeneralUseTypes[],2,FALSE),"")</f>
        <v/>
      </c>
      <c r="F17" s="107" t="str">
        <f>IFERROR((SUMIF(LtgSpaceBySpace[Space Type],BuildingDetails[[#This Row],[Use Type]],LtgSpaceBySpace[Load (W)])/BuildingDetails[[#This Row],[Floor Area 
(SF)]])*BuildingDetails[[#This Row],[Floor Area 
(SF)]]/BuildingDetails[[#Totals],[Floor Area 
(SF)]],"")</f>
        <v/>
      </c>
      <c r="G17" s="105" t="str">
        <f>IF(B17="","",SUMIF(LtgSpaceBySpace[Space Type],BuildingDetails[[#This Row],[Use Type]],LtgSpaceBySpace[Load (W)]))</f>
        <v/>
      </c>
      <c r="H17" s="142" t="str">
        <f>IF(C17="","",SUMIF(LtgSpaceBySpace[Space Type],BuildingDetails[[#This Row],[Use Type]],LtgSpaceBySpace[Annual Energy Use  (kWh)]))</f>
        <v/>
      </c>
      <c r="I17" s="106" t="str">
        <f>IFERROR(SUMIF(LtgSpaceBySpace[Space Type],BuildingDetails[[#This Row],[Use Type]],LtgSpaceBySpace[Load (W)])/BuildingDetails[[#This Row],[Floor Area 
(SF)]],"")</f>
        <v/>
      </c>
      <c r="J17" s="87"/>
      <c r="K17" s="103" t="str">
        <f>IFERROR(IF(SUM(LtgSpaceBySpace[New Fixture Watts (W)])=0,"",SUMIF(LtgSpaceBySpace[Space Type],BuildingDetails[[#This Row],[Use Type]],LtgSpaceBySpace[Post Retrofit Load (W)])/BuildingDetails[[#This Row],[Floor Area 
(SF)]]),"")</f>
        <v/>
      </c>
      <c r="M17" s="64" t="s">
        <v>41</v>
      </c>
      <c r="N17" s="82">
        <v>0.72</v>
      </c>
    </row>
    <row r="18" spans="2:14" ht="15.75">
      <c r="B18" s="62"/>
      <c r="C18" s="85"/>
      <c r="D18" s="85" t="str">
        <f>IFERROR(BuildingDetails[[#This Row],[Floor Area 
(SF)]]/BuildingDetails[[#Totals],[Floor Area 
(SF)]]*BuildingDetails[[#This Row],[Recommended LPD]],"")</f>
        <v/>
      </c>
      <c r="E18" s="103" t="str">
        <f>IFERROR(VLOOKUP(BuildingDetails[[#This Row],[Use Type]],GeneralUseTypes[],2,FALSE),"")</f>
        <v/>
      </c>
      <c r="F18" s="107" t="str">
        <f>IFERROR((SUMIF(LtgSpaceBySpace[Space Type],BuildingDetails[[#This Row],[Use Type]],LtgSpaceBySpace[Load (W)])/BuildingDetails[[#This Row],[Floor Area 
(SF)]])*BuildingDetails[[#This Row],[Floor Area 
(SF)]]/BuildingDetails[[#Totals],[Floor Area 
(SF)]],"")</f>
        <v/>
      </c>
      <c r="G18" s="108" t="str">
        <f>IF(B18="","",SUMIF(LtgSpaceBySpace[Space Type],BuildingDetails[[#This Row],[Use Type]],LtgSpaceBySpace[Load (W)]))</f>
        <v/>
      </c>
      <c r="H18" s="143" t="str">
        <f>IF(C18="","",SUMIF(LtgSpaceBySpace[Space Type],BuildingDetails[[#This Row],[Use Type]],LtgSpaceBySpace[Annual Energy Use  (kWh)]))</f>
        <v/>
      </c>
      <c r="I18" s="106" t="str">
        <f>IFERROR(SUMIF(LtgSpaceBySpace[Space Type],BuildingDetails[[#This Row],[Use Type]],LtgSpaceBySpace[Load (W)])/BuildingDetails[[#This Row],[Floor Area 
(SF)]],"")</f>
        <v/>
      </c>
      <c r="J18" s="87"/>
      <c r="K18" s="103" t="str">
        <f>IFERROR(IF(SUM(LtgSpaceBySpace[New Fixture Watts (W)])=0,"",SUMIF(LtgSpaceBySpace[Space Type],BuildingDetails[[#This Row],[Use Type]],LtgSpaceBySpace[Post Retrofit Load (W)])/BuildingDetails[[#This Row],[Floor Area 
(SF)]]),"")</f>
        <v/>
      </c>
      <c r="M18" s="64" t="s">
        <v>42</v>
      </c>
      <c r="N18" s="82">
        <v>0.71</v>
      </c>
    </row>
    <row r="19" spans="2:14" ht="15.75">
      <c r="B19" s="60"/>
      <c r="C19" s="85"/>
      <c r="D19" s="86" t="str">
        <f>IFERROR(BuildingDetails[[#This Row],[Floor Area 
(SF)]]/BuildingDetails[[#Totals],[Floor Area 
(SF)]]*BuildingDetails[[#This Row],[Recommended LPD]],"")</f>
        <v/>
      </c>
      <c r="E19" s="103" t="str">
        <f>IFERROR(VLOOKUP(BuildingDetails[[#This Row],[Use Type]],GeneralUseTypes[],2,FALSE),"")</f>
        <v/>
      </c>
      <c r="F19" s="107" t="str">
        <f>IFERROR((SUMIF(LtgSpaceBySpace[Space Type],BuildingDetails[[#This Row],[Use Type]],LtgSpaceBySpace[Load (W)])/BuildingDetails[[#This Row],[Floor Area 
(SF)]])*BuildingDetails[[#This Row],[Floor Area 
(SF)]]/BuildingDetails[[#Totals],[Floor Area 
(SF)]],"")</f>
        <v/>
      </c>
      <c r="G19" s="105" t="str">
        <f>IF(B19="","",SUMIF(LtgSpaceBySpace[Space Type],BuildingDetails[[#This Row],[Use Type]],LtgSpaceBySpace[Load (W)]))</f>
        <v/>
      </c>
      <c r="H19" s="142" t="str">
        <f>IF(C19="","",SUMIF(LtgSpaceBySpace[Space Type],BuildingDetails[[#This Row],[Use Type]],LtgSpaceBySpace[Annual Energy Use  (kWh)]))</f>
        <v/>
      </c>
      <c r="I19" s="106" t="str">
        <f>IFERROR(SUMIF(LtgSpaceBySpace[Space Type],BuildingDetails[[#This Row],[Use Type]],LtgSpaceBySpace[Load (W)])/BuildingDetails[[#This Row],[Floor Area 
(SF)]],"")</f>
        <v/>
      </c>
      <c r="J19" s="87"/>
      <c r="K19" s="103" t="str">
        <f>IFERROR(IF(SUM(LtgSpaceBySpace[New Fixture Watts (W)])=0,"",SUMIF(LtgSpaceBySpace[Space Type],BuildingDetails[[#This Row],[Use Type]],LtgSpaceBySpace[Post Retrofit Load (W)])/BuildingDetails[[#This Row],[Floor Area 
(SF)]]),"")</f>
        <v/>
      </c>
      <c r="M19" s="64" t="s">
        <v>43</v>
      </c>
      <c r="N19" s="82">
        <v>0.46</v>
      </c>
    </row>
    <row r="20" spans="2:14" ht="15.75">
      <c r="B20" s="63" t="s">
        <v>44</v>
      </c>
      <c r="C20" s="85">
        <f>SUBTOTAL(109,BuildingDetails[Floor Area 
(SF)])</f>
        <v>0</v>
      </c>
      <c r="D20" s="85"/>
      <c r="E20" s="88">
        <f>SUM(BuildingDetails[Fractional LPD])</f>
        <v>0</v>
      </c>
      <c r="H20" s="85">
        <f>SUBTOTAL(109,BuildingDetails[Annual Energy Use (kWh)])</f>
        <v>0</v>
      </c>
      <c r="I20" s="61">
        <f>SUM(BuildingDetails[Actual Fractional LPD])</f>
        <v>0</v>
      </c>
      <c r="J20" s="88"/>
      <c r="K20" s="86"/>
      <c r="M20" s="64" t="s">
        <v>45</v>
      </c>
      <c r="N20" s="82">
        <v>0.67</v>
      </c>
    </row>
    <row r="21" spans="2:14">
      <c r="B21" s="110" t="s">
        <v>46</v>
      </c>
      <c r="M21" s="64" t="s">
        <v>47</v>
      </c>
      <c r="N21" s="82">
        <v>0.54</v>
      </c>
    </row>
    <row r="22" spans="2:14">
      <c r="M22" s="64" t="s">
        <v>48</v>
      </c>
      <c r="N22" s="82">
        <v>0.75</v>
      </c>
    </row>
    <row r="23" spans="2:14">
      <c r="M23" s="64" t="s">
        <v>49</v>
      </c>
      <c r="N23" s="82">
        <v>0.7</v>
      </c>
    </row>
    <row r="24" spans="2:14">
      <c r="M24" s="65" t="s">
        <v>50</v>
      </c>
      <c r="N24" s="82">
        <v>0.84</v>
      </c>
    </row>
    <row r="25" spans="2:14">
      <c r="M25" s="65" t="s">
        <v>51</v>
      </c>
      <c r="N25" s="82">
        <v>0.56000000000000005</v>
      </c>
    </row>
    <row r="26" spans="2:14">
      <c r="M26" s="64" t="s">
        <v>52</v>
      </c>
      <c r="N26" s="82">
        <v>0.83</v>
      </c>
    </row>
    <row r="27" spans="2:14">
      <c r="M27" s="64" t="s">
        <v>53</v>
      </c>
      <c r="N27" s="82">
        <v>0.82</v>
      </c>
    </row>
    <row r="28" spans="2:14">
      <c r="M28" s="64" t="s">
        <v>54</v>
      </c>
      <c r="N28" s="82">
        <v>0.44</v>
      </c>
    </row>
    <row r="29" spans="2:14">
      <c r="M29" s="64" t="s">
        <v>55</v>
      </c>
      <c r="N29" s="82">
        <v>0.41</v>
      </c>
    </row>
    <row r="30" spans="2:14">
      <c r="M30" s="64" t="s">
        <v>56</v>
      </c>
      <c r="N30" s="82">
        <v>0.55000000000000004</v>
      </c>
    </row>
    <row r="31" spans="2:14">
      <c r="M31" s="64" t="s">
        <v>57</v>
      </c>
      <c r="N31" s="82">
        <v>0.64</v>
      </c>
    </row>
    <row r="32" spans="2:14">
      <c r="M32" s="64" t="s">
        <v>58</v>
      </c>
      <c r="N32" s="82">
        <v>0.14000000000000001</v>
      </c>
    </row>
    <row r="33" spans="13:14">
      <c r="M33" s="64" t="s">
        <v>59</v>
      </c>
      <c r="N33" s="82">
        <v>0.65</v>
      </c>
    </row>
    <row r="34" spans="13:14">
      <c r="M34" s="64" t="s">
        <v>60</v>
      </c>
      <c r="N34" s="82">
        <v>0.84</v>
      </c>
    </row>
    <row r="35" spans="13:14">
      <c r="M35" s="64" t="s">
        <v>61</v>
      </c>
      <c r="N35" s="82">
        <v>0.66</v>
      </c>
    </row>
    <row r="36" spans="13:14">
      <c r="M36" s="64" t="s">
        <v>62</v>
      </c>
      <c r="N36" s="82">
        <v>0.65</v>
      </c>
    </row>
    <row r="37" spans="13:14">
      <c r="M37" s="64" t="s">
        <v>63</v>
      </c>
      <c r="N37" s="82">
        <v>0.67</v>
      </c>
    </row>
    <row r="38" spans="13:14">
      <c r="M38" s="64" t="s">
        <v>64</v>
      </c>
      <c r="N38" s="82">
        <v>0.84</v>
      </c>
    </row>
    <row r="39" spans="13:14">
      <c r="M39" s="64" t="s">
        <v>65</v>
      </c>
      <c r="N39" s="82">
        <v>0.7</v>
      </c>
    </row>
    <row r="40" spans="13:14">
      <c r="M40" s="64" t="s">
        <v>66</v>
      </c>
      <c r="N40" s="82">
        <v>0.62</v>
      </c>
    </row>
    <row r="41" spans="13:14">
      <c r="M41" s="64" t="s">
        <v>67</v>
      </c>
      <c r="N41" s="82">
        <v>0.69</v>
      </c>
    </row>
    <row r="42" spans="13:14">
      <c r="M42" s="64" t="s">
        <v>68</v>
      </c>
      <c r="N42" s="82">
        <v>0.5</v>
      </c>
    </row>
    <row r="43" spans="13:14">
      <c r="M43" s="64" t="s">
        <v>69</v>
      </c>
      <c r="N43" s="82">
        <v>0.4</v>
      </c>
    </row>
    <row r="44" spans="13:14">
      <c r="M44" s="64" t="s">
        <v>70</v>
      </c>
      <c r="N44" s="82">
        <v>0.91</v>
      </c>
    </row>
    <row r="45" spans="13:14" ht="15" customHeight="1">
      <c r="M45" s="183" t="s">
        <v>71</v>
      </c>
      <c r="N45" s="183"/>
    </row>
    <row r="46" spans="13:14">
      <c r="M46" s="183"/>
      <c r="N46" s="183"/>
    </row>
    <row r="47" spans="13:14">
      <c r="M47" s="183"/>
      <c r="N47" s="183"/>
    </row>
    <row r="48" spans="13:14">
      <c r="M48" s="183"/>
      <c r="N48" s="183"/>
    </row>
    <row r="49" spans="13:14">
      <c r="M49" s="183"/>
      <c r="N49" s="183"/>
    </row>
    <row r="50" spans="13:14">
      <c r="M50" s="183"/>
      <c r="N50" s="183"/>
    </row>
    <row r="51" spans="13:14">
      <c r="M51" s="183"/>
      <c r="N51" s="183"/>
    </row>
    <row r="52" spans="13:14">
      <c r="M52" s="183"/>
      <c r="N52" s="183"/>
    </row>
    <row r="53" spans="13:14">
      <c r="M53" s="183"/>
      <c r="N53" s="183"/>
    </row>
    <row r="54" spans="13:14">
      <c r="M54" s="183"/>
      <c r="N54" s="183"/>
    </row>
    <row r="55" spans="13:14">
      <c r="M55" s="183"/>
      <c r="N55" s="183"/>
    </row>
    <row r="56" spans="13:14">
      <c r="M56" s="183"/>
      <c r="N56" s="183"/>
    </row>
    <row r="57" spans="13:14">
      <c r="M57" s="65"/>
      <c r="N57" s="97"/>
    </row>
    <row r="58" spans="13:14">
      <c r="M58" s="65"/>
      <c r="N58" s="97"/>
    </row>
    <row r="59" spans="13:14">
      <c r="M59" s="65"/>
      <c r="N59" s="97"/>
    </row>
    <row r="60" spans="13:14">
      <c r="M60" s="65"/>
      <c r="N60" s="97"/>
    </row>
    <row r="61" spans="13:14">
      <c r="M61" s="65"/>
      <c r="N61" s="97"/>
    </row>
    <row r="62" spans="13:14">
      <c r="M62" s="65"/>
      <c r="N62" s="97"/>
    </row>
    <row r="63" spans="13:14">
      <c r="M63" s="65"/>
      <c r="N63" s="97"/>
    </row>
    <row r="64" spans="13:14">
      <c r="M64" s="65"/>
      <c r="N64" s="97"/>
    </row>
    <row r="65" spans="13:14">
      <c r="M65" s="65"/>
      <c r="N65" s="97"/>
    </row>
    <row r="66" spans="13:14">
      <c r="M66" s="65"/>
    </row>
    <row r="67" spans="13:14">
      <c r="M67" s="65"/>
    </row>
    <row r="68" spans="13:14">
      <c r="M68" s="65"/>
    </row>
  </sheetData>
  <sheetProtection sheet="1" objects="1" scenarios="1" insertRows="0" selectLockedCells="1"/>
  <mergeCells count="5">
    <mergeCell ref="M10:N10"/>
    <mergeCell ref="M45:N56"/>
    <mergeCell ref="C9:E9"/>
    <mergeCell ref="B4:K7"/>
    <mergeCell ref="M9:N9"/>
  </mergeCells>
  <phoneticPr fontId="42" type="noConversion"/>
  <dataValidations count="1">
    <dataValidation type="list" allowBlank="1" showInputMessage="1" showErrorMessage="1" sqref="B13:B19 B28:B30" xr:uid="{E27901FC-3446-4D86-ADBD-42ED39AD8858}">
      <formula1>BuildingUseTypes</formula1>
    </dataValidation>
  </dataValidations>
  <hyperlinks>
    <hyperlink ref="M10" r:id="rId1" xr:uid="{AB6B74A2-8C0A-4FD2-84E3-590C787EDD44}"/>
  </hyperlinks>
  <pageMargins left="0.7" right="0.7" top="0.75" bottom="0.75" header="0.3" footer="0.3"/>
  <pageSetup orientation="portrait" r:id="rId2"/>
  <legacy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C01B6-1C2A-40E5-AD3E-E222E873451E}">
  <sheetPr codeName="Sheet4"/>
  <dimension ref="B2:O18"/>
  <sheetViews>
    <sheetView showGridLines="0" workbookViewId="0">
      <selection activeCell="I11" sqref="I11"/>
    </sheetView>
  </sheetViews>
  <sheetFormatPr defaultColWidth="8.85546875" defaultRowHeight="15"/>
  <cols>
    <col min="1" max="1" width="2.7109375" style="59" customWidth="1"/>
    <col min="2" max="2" width="10.7109375" style="59" customWidth="1"/>
    <col min="3" max="3" width="40.7109375" style="59" customWidth="1"/>
    <col min="4" max="4" width="20.7109375" style="59" hidden="1" customWidth="1"/>
    <col min="5" max="5" width="13" style="59" bestFit="1" customWidth="1"/>
    <col min="6" max="6" width="10.7109375" style="59" customWidth="1"/>
    <col min="7" max="7" width="16.5703125" style="59" customWidth="1"/>
    <col min="8" max="8" width="3.42578125" style="59" customWidth="1"/>
    <col min="9" max="9" width="10.7109375" style="59" customWidth="1"/>
    <col min="10" max="10" width="39.7109375" style="59" customWidth="1"/>
    <col min="11" max="11" width="20.7109375" style="59" hidden="1" customWidth="1"/>
    <col min="12" max="12" width="13" style="59" bestFit="1" customWidth="1"/>
    <col min="13" max="13" width="10.7109375" style="59" customWidth="1"/>
    <col min="14" max="14" width="16.5703125" style="59" customWidth="1"/>
    <col min="15" max="16384" width="8.85546875" style="59"/>
  </cols>
  <sheetData>
    <row r="2" spans="2:15" ht="20.25">
      <c r="B2" s="152" t="s">
        <v>72</v>
      </c>
    </row>
    <row r="3" spans="2:15" ht="15.75">
      <c r="B3" s="66"/>
    </row>
    <row r="4" spans="2:15" ht="24" customHeight="1">
      <c r="B4" s="187" t="s">
        <v>73</v>
      </c>
      <c r="C4" s="187"/>
      <c r="D4" s="187"/>
      <c r="E4" s="187"/>
      <c r="F4" s="187"/>
      <c r="G4" s="187"/>
      <c r="H4" s="187"/>
      <c r="I4" s="187"/>
      <c r="J4" s="187"/>
      <c r="K4" s="187"/>
      <c r="L4" s="187"/>
      <c r="M4" s="187"/>
      <c r="N4" s="187"/>
    </row>
    <row r="5" spans="2:15" ht="24" customHeight="1">
      <c r="B5" s="188"/>
      <c r="C5" s="188"/>
      <c r="D5" s="188"/>
      <c r="E5" s="188"/>
      <c r="F5" s="188"/>
      <c r="G5" s="188"/>
      <c r="H5" s="188"/>
      <c r="I5" s="188"/>
      <c r="J5" s="188"/>
      <c r="K5" s="188"/>
      <c r="L5" s="188"/>
      <c r="M5" s="188"/>
      <c r="N5" s="188"/>
    </row>
    <row r="6" spans="2:15" ht="24" customHeight="1">
      <c r="B6" s="188"/>
      <c r="C6" s="188"/>
      <c r="D6" s="188"/>
      <c r="E6" s="188"/>
      <c r="F6" s="188"/>
      <c r="G6" s="188"/>
      <c r="H6" s="188"/>
      <c r="I6" s="188"/>
      <c r="J6" s="188"/>
      <c r="K6" s="188"/>
      <c r="L6" s="188"/>
      <c r="M6" s="188"/>
      <c r="N6" s="188"/>
    </row>
    <row r="7" spans="2:15" ht="24" customHeight="1">
      <c r="B7" s="188"/>
      <c r="C7" s="188"/>
      <c r="D7" s="188"/>
      <c r="E7" s="188"/>
      <c r="F7" s="188"/>
      <c r="G7" s="188"/>
      <c r="H7" s="188"/>
      <c r="I7" s="188"/>
      <c r="J7" s="188"/>
      <c r="K7" s="188"/>
      <c r="L7" s="188"/>
      <c r="M7" s="188"/>
      <c r="N7" s="188"/>
    </row>
    <row r="9" spans="2:15" ht="18.75">
      <c r="B9" s="190" t="s">
        <v>74</v>
      </c>
      <c r="C9" s="190"/>
      <c r="D9" s="190"/>
      <c r="E9" s="190"/>
      <c r="F9" s="190"/>
      <c r="G9" s="190"/>
      <c r="I9" s="190" t="s">
        <v>75</v>
      </c>
      <c r="J9" s="190"/>
      <c r="K9" s="190"/>
      <c r="L9" s="190"/>
      <c r="M9" s="190"/>
      <c r="N9" s="190"/>
    </row>
    <row r="10" spans="2:15" ht="30" customHeight="1">
      <c r="B10" s="71" t="s">
        <v>76</v>
      </c>
      <c r="C10" s="71" t="s">
        <v>77</v>
      </c>
      <c r="D10" s="71" t="s">
        <v>78</v>
      </c>
      <c r="E10" s="71" t="s">
        <v>79</v>
      </c>
      <c r="F10" s="71" t="s">
        <v>80</v>
      </c>
      <c r="G10" s="149" t="s">
        <v>81</v>
      </c>
      <c r="I10" s="71" t="s">
        <v>76</v>
      </c>
      <c r="J10" s="71" t="s">
        <v>77</v>
      </c>
      <c r="K10" s="150" t="s">
        <v>78</v>
      </c>
      <c r="L10" s="71" t="s">
        <v>79</v>
      </c>
      <c r="M10" s="71" t="s">
        <v>80</v>
      </c>
      <c r="N10" s="71" t="s">
        <v>81</v>
      </c>
    </row>
    <row r="11" spans="2:15" s="112" customFormat="1">
      <c r="B11" s="93"/>
      <c r="C11" s="93"/>
      <c r="D11" s="89"/>
      <c r="E11" s="111"/>
      <c r="F11" s="114">
        <f>SUMIF(LtgSpaceBySpace[Fixture ID],FixtureDetails[[#This Row],[Name]],LtgSpaceBySpace[Fixtures Count])</f>
        <v>0</v>
      </c>
      <c r="G11" s="100">
        <f>SUMIF(LtgSpaceBySpace[Fixture ID],FixtureDetails[[#This Row],[Name]],LtgSpaceBySpace[Annual Energy Use  (kWh)])</f>
        <v>0</v>
      </c>
      <c r="I11" s="89"/>
      <c r="J11" s="89"/>
      <c r="K11" s="154"/>
      <c r="L11" s="111"/>
      <c r="M11" s="100">
        <f>SUMIF(LtgSpaceBySpace[Retrofit Fixture ID],ProposedFixtures[[#This Row],[ID]],LtgSpaceBySpace[Retrofit Fixture Count])</f>
        <v>0</v>
      </c>
      <c r="N11" s="100">
        <f>SUMIF(LtgSpaceBySpace[Retrofit Fixture ID],ProposedFixtures[[#This Row],[ID]],LtgSpaceBySpace[New Annual Energy Use (kWh)])</f>
        <v>0</v>
      </c>
    </row>
    <row r="12" spans="2:15" s="112" customFormat="1">
      <c r="B12" s="93"/>
      <c r="C12" s="93"/>
      <c r="D12" s="89"/>
      <c r="E12" s="111"/>
      <c r="F12" s="114">
        <f>SUMIF(LtgSpaceBySpace[Fixture ID],FixtureDetails[[#This Row],[Name]],LtgSpaceBySpace[Fixtures Count])</f>
        <v>0</v>
      </c>
      <c r="G12" s="100">
        <f>SUMIF(LtgSpaceBySpace[Fixture ID],FixtureDetails[[#This Row],[Name]],LtgSpaceBySpace[Annual Energy Use  (kWh)])</f>
        <v>0</v>
      </c>
      <c r="I12" s="89"/>
      <c r="J12" s="89"/>
      <c r="K12" s="155"/>
      <c r="L12" s="111"/>
      <c r="M12" s="100">
        <f>SUMIF(LtgSpaceBySpace[Retrofit Fixture ID],ProposedFixtures[[#This Row],[ID]],LtgSpaceBySpace[Retrofit Fixture Count])</f>
        <v>0</v>
      </c>
      <c r="N12" s="100">
        <f>SUMIF(LtgSpaceBySpace[Retrofit Fixture ID],ProposedFixtures[[#This Row],[ID]],LtgSpaceBySpace[New Annual Energy Use (kWh)])</f>
        <v>0</v>
      </c>
    </row>
    <row r="13" spans="2:15" s="112" customFormat="1">
      <c r="B13" s="93"/>
      <c r="C13" s="93"/>
      <c r="D13" s="89"/>
      <c r="E13" s="113"/>
      <c r="F13" s="114">
        <f>SUMIF(LtgSpaceBySpace[Fixture ID],FixtureDetails[[#This Row],[Name]],LtgSpaceBySpace[Fixtures Count])</f>
        <v>0</v>
      </c>
      <c r="G13" s="100">
        <f>SUMIF(LtgSpaceBySpace[Fixture ID],FixtureDetails[[#This Row],[Name]],LtgSpaceBySpace[Annual Energy Use  (kWh)])</f>
        <v>0</v>
      </c>
      <c r="I13" s="89"/>
      <c r="J13" s="89"/>
      <c r="K13" s="155"/>
      <c r="L13" s="113"/>
      <c r="M13" s="114">
        <f>SUMIF(LtgSpaceBySpace[Retrofit Fixture ID],ProposedFixtures[[#This Row],[ID]],LtgSpaceBySpace[Retrofit Fixture Count])</f>
        <v>0</v>
      </c>
      <c r="N13" s="100">
        <f>SUMIF(LtgSpaceBySpace[Retrofit Fixture ID],ProposedFixtures[[#This Row],[ID]],LtgSpaceBySpace[New Annual Energy Use (kWh)])</f>
        <v>0</v>
      </c>
      <c r="O13" s="115"/>
    </row>
    <row r="14" spans="2:15" s="112" customFormat="1">
      <c r="B14" s="93"/>
      <c r="C14" s="93"/>
      <c r="D14" s="89"/>
      <c r="E14" s="113"/>
      <c r="F14" s="100">
        <f>SUMIF(LtgSpaceBySpace[Fixture ID],FixtureDetails[[#This Row],[Name]],LtgSpaceBySpace[Fixtures Count])</f>
        <v>0</v>
      </c>
      <c r="G14" s="100">
        <f>SUMIF(LtgSpaceBySpace[Fixture ID],FixtureDetails[[#This Row],[Name]],LtgSpaceBySpace[Annual Energy Use  (kWh)])</f>
        <v>0</v>
      </c>
      <c r="I14" s="89"/>
      <c r="J14" s="89"/>
      <c r="K14" s="155"/>
      <c r="L14" s="113"/>
      <c r="M14" s="114">
        <f>SUMIF(LtgSpaceBySpace[Retrofit Fixture ID],ProposedFixtures[[#This Row],[ID]],LtgSpaceBySpace[Retrofit Fixture Count])</f>
        <v>0</v>
      </c>
      <c r="N14" s="100">
        <f>SUMIF(LtgSpaceBySpace[Retrofit Fixture ID],ProposedFixtures[[#This Row],[ID]],LtgSpaceBySpace[New Annual Energy Use (kWh)])</f>
        <v>0</v>
      </c>
    </row>
    <row r="15" spans="2:15" s="112" customFormat="1">
      <c r="B15" s="93"/>
      <c r="C15" s="93"/>
      <c r="D15" s="89"/>
      <c r="E15" s="113"/>
      <c r="F15" s="114">
        <f>SUMIF(LtgSpaceBySpace[Fixture ID],FixtureDetails[[#This Row],[Name]],LtgSpaceBySpace[Fixtures Count])</f>
        <v>0</v>
      </c>
      <c r="G15" s="100">
        <f>SUMIF(LtgSpaceBySpace[Fixture ID],FixtureDetails[[#This Row],[Name]],LtgSpaceBySpace[Annual Energy Use  (kWh)])</f>
        <v>0</v>
      </c>
      <c r="I15" s="89"/>
      <c r="J15" s="89"/>
      <c r="K15" s="155"/>
      <c r="L15" s="113"/>
      <c r="M15" s="114">
        <f>SUMIF(LtgSpaceBySpace[Retrofit Fixture ID],ProposedFixtures[[#This Row],[ID]],LtgSpaceBySpace[Retrofit Fixture Count])</f>
        <v>0</v>
      </c>
      <c r="N15" s="100">
        <f>SUMIF(LtgSpaceBySpace[Retrofit Fixture ID],ProposedFixtures[[#This Row],[ID]],LtgSpaceBySpace[New Annual Energy Use (kWh)])</f>
        <v>0</v>
      </c>
    </row>
    <row r="16" spans="2:15">
      <c r="B16" s="93"/>
      <c r="C16" s="93"/>
      <c r="D16" s="89"/>
      <c r="E16" s="111"/>
      <c r="F16" s="114">
        <f>SUMIF(LtgSpaceBySpace[Fixture ID],FixtureDetails[[#This Row],[Name]],LtgSpaceBySpace[Fixtures Count])</f>
        <v>0</v>
      </c>
      <c r="G16" s="100">
        <f>SUMIF(LtgSpaceBySpace[Fixture ID],FixtureDetails[[#This Row],[Name]],LtgSpaceBySpace[Annual Energy Use  (kWh)])</f>
        <v>0</v>
      </c>
      <c r="I16" s="89"/>
      <c r="J16" s="89"/>
      <c r="K16" s="155"/>
      <c r="L16" s="111"/>
      <c r="M16" s="100">
        <f>SUMIF(LtgSpaceBySpace[Retrofit Fixture ID],ProposedFixtures[[#This Row],[ID]],LtgSpaceBySpace[Retrofit Fixture Count])</f>
        <v>0</v>
      </c>
      <c r="N16" s="100">
        <f>SUMIF(LtgSpaceBySpace[Retrofit Fixture ID],ProposedFixtures[[#This Row],[ID]],LtgSpaceBySpace[New Annual Energy Use (kWh)])</f>
        <v>0</v>
      </c>
    </row>
    <row r="17" spans="2:14">
      <c r="B17" s="93"/>
      <c r="C17" s="93"/>
      <c r="D17" s="89"/>
      <c r="E17" s="111"/>
      <c r="F17" s="100">
        <f>SUMIF(LtgSpaceBySpace[Fixture ID],FixtureDetails[[#This Row],[Name]],LtgSpaceBySpace[Fixtures Count])</f>
        <v>0</v>
      </c>
      <c r="G17" s="100">
        <f>SUMIF(LtgSpaceBySpace[Fixture ID],FixtureDetails[[#This Row],[Name]],LtgSpaceBySpace[Annual Energy Use  (kWh)])</f>
        <v>0</v>
      </c>
      <c r="I17" s="89"/>
      <c r="J17" s="89"/>
      <c r="K17" s="155"/>
      <c r="L17" s="111"/>
      <c r="M17" s="100">
        <f>SUMIF(LtgSpaceBySpace[Retrofit Fixture ID],ProposedFixtures[[#This Row],[ID]],LtgSpaceBySpace[Retrofit Fixture Count])</f>
        <v>0</v>
      </c>
      <c r="N17" s="100">
        <f>SUMIF(LtgSpaceBySpace[Retrofit Fixture ID],ProposedFixtures[[#This Row],[ID]],LtgSpaceBySpace[New Annual Energy Use (kWh)])</f>
        <v>0</v>
      </c>
    </row>
    <row r="18" spans="2:14">
      <c r="B18" s="93"/>
      <c r="C18" s="93"/>
      <c r="D18" s="89"/>
      <c r="E18" s="111"/>
      <c r="F18" s="114">
        <f>SUMIF(LtgSpaceBySpace[Fixture ID],FixtureDetails[[#This Row],[Name]],LtgSpaceBySpace[Fixtures Count])</f>
        <v>0</v>
      </c>
      <c r="G18" s="100">
        <f>SUMIF(LtgSpaceBySpace[Fixture ID],FixtureDetails[[#This Row],[Name]],LtgSpaceBySpace[Annual Energy Use  (kWh)])</f>
        <v>0</v>
      </c>
      <c r="I18" s="89"/>
      <c r="J18" s="89"/>
      <c r="K18" s="156"/>
      <c r="L18" s="111"/>
      <c r="M18" s="100">
        <f>SUMIF(LtgSpaceBySpace[Retrofit Fixture ID],ProposedFixtures[[#This Row],[ID]],LtgSpaceBySpace[Retrofit Fixture Count])</f>
        <v>0</v>
      </c>
      <c r="N18" s="100">
        <f>SUMIF(LtgSpaceBySpace[Retrofit Fixture ID],ProposedFixtures[[#This Row],[ID]],LtgSpaceBySpace[New Annual Energy Use (kWh)])</f>
        <v>0</v>
      </c>
    </row>
  </sheetData>
  <sheetProtection sheet="1" objects="1" scenarios="1"/>
  <protectedRanges>
    <protectedRange sqref="B11:E18" name="Existing Fixtures"/>
    <protectedRange sqref="I11:L18" name="Retrofit Fixtures"/>
  </protectedRanges>
  <mergeCells count="3">
    <mergeCell ref="B4:N7"/>
    <mergeCell ref="B9:G9"/>
    <mergeCell ref="I9:N9"/>
  </mergeCells>
  <dataValidations count="1">
    <dataValidation type="decimal" operator="greaterThanOrEqual" allowBlank="1" showInputMessage="1" showErrorMessage="1" errorTitle="Input Error" error="Please enter the wattage number" sqref="L11:L18 E11:E18" xr:uid="{328E7BA6-BB3A-4518-B629-0579A0910371}">
      <formula1>0</formula1>
    </dataValidation>
  </dataValidations>
  <pageMargins left="0.7" right="0.7" top="0.75" bottom="0.75" header="0.3" footer="0.3"/>
  <pageSetup orientation="portrait" r:id="rId1"/>
  <legacy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3CCE9-24B4-42E9-BADC-3E4EA246F76A}">
  <sheetPr codeName="Sheet11">
    <pageSetUpPr fitToPage="1"/>
  </sheetPr>
  <dimension ref="B2:W27"/>
  <sheetViews>
    <sheetView showGridLines="0" topLeftCell="A4" zoomScaleNormal="100" zoomScaleSheetLayoutView="130" workbookViewId="0">
      <selection activeCell="Q9" sqref="Q9"/>
    </sheetView>
  </sheetViews>
  <sheetFormatPr defaultColWidth="8.85546875" defaultRowHeight="15"/>
  <cols>
    <col min="1" max="1" width="2.7109375" style="59" customWidth="1"/>
    <col min="2" max="3" width="20.42578125" style="59" customWidth="1"/>
    <col min="4" max="4" width="12.85546875" style="59" customWidth="1"/>
    <col min="5" max="5" width="15.28515625" style="59" bestFit="1" customWidth="1"/>
    <col min="6" max="6" width="12.28515625" style="59" customWidth="1"/>
    <col min="7" max="7" width="15.42578125" style="59" customWidth="1"/>
    <col min="8" max="8" width="14.28515625" style="59" bestFit="1" customWidth="1"/>
    <col min="9" max="9" width="13.42578125" style="59" bestFit="1" customWidth="1"/>
    <col min="10" max="10" width="13.28515625" style="59" customWidth="1"/>
    <col min="11" max="11" width="13.7109375" style="59" customWidth="1"/>
    <col min="12" max="12" width="17" style="59" customWidth="1"/>
    <col min="13" max="13" width="18.5703125" style="59" bestFit="1" customWidth="1"/>
    <col min="14" max="14" width="19.140625" style="59" bestFit="1" customWidth="1"/>
    <col min="15" max="15" width="12.28515625" style="59" bestFit="1" customWidth="1"/>
    <col min="16" max="16" width="12.28515625" style="59" hidden="1" customWidth="1"/>
    <col min="17" max="17" width="15.5703125" style="59" bestFit="1" customWidth="1"/>
    <col min="18" max="18" width="18.5703125" style="59" bestFit="1" customWidth="1"/>
    <col min="19" max="19" width="15" style="59" bestFit="1" customWidth="1"/>
    <col min="20" max="20" width="14.5703125" style="59" customWidth="1"/>
    <col min="21" max="16384" width="8.85546875" style="59"/>
  </cols>
  <sheetData>
    <row r="2" spans="2:23" ht="21" customHeight="1">
      <c r="B2" s="152" t="s">
        <v>82</v>
      </c>
      <c r="H2" s="68"/>
      <c r="I2" s="191"/>
      <c r="J2" s="191"/>
      <c r="L2" s="152" t="s">
        <v>83</v>
      </c>
    </row>
    <row r="3" spans="2:23" ht="12" customHeight="1">
      <c r="L3" s="151"/>
      <c r="N3" s="70"/>
      <c r="O3" s="70"/>
      <c r="P3" s="70"/>
      <c r="Q3" s="70"/>
      <c r="R3" s="70"/>
      <c r="S3" s="70"/>
      <c r="T3" s="70"/>
      <c r="U3" s="70"/>
      <c r="V3" s="70"/>
      <c r="W3" s="70"/>
    </row>
    <row r="4" spans="2:23" ht="30" customHeight="1">
      <c r="B4" s="195" t="s">
        <v>84</v>
      </c>
      <c r="C4" s="196"/>
      <c r="D4" s="196"/>
      <c r="E4" s="196"/>
      <c r="F4" s="196"/>
      <c r="G4" s="196"/>
      <c r="H4" s="196"/>
      <c r="I4" s="196"/>
      <c r="J4" s="196"/>
      <c r="K4" s="196"/>
      <c r="L4" s="194" t="s">
        <v>85</v>
      </c>
      <c r="M4" s="194"/>
      <c r="N4" s="194"/>
      <c r="O4" s="194"/>
      <c r="P4" s="194"/>
      <c r="Q4" s="194"/>
      <c r="R4" s="194"/>
      <c r="S4" s="194"/>
      <c r="U4" s="70"/>
      <c r="V4" s="70"/>
      <c r="W4" s="70"/>
    </row>
    <row r="5" spans="2:23" ht="30" customHeight="1">
      <c r="B5" s="197"/>
      <c r="C5" s="198"/>
      <c r="D5" s="198"/>
      <c r="E5" s="198"/>
      <c r="F5" s="198"/>
      <c r="G5" s="198"/>
      <c r="H5" s="198"/>
      <c r="I5" s="198"/>
      <c r="J5" s="198"/>
      <c r="K5" s="198"/>
      <c r="L5" s="194"/>
      <c r="M5" s="194"/>
      <c r="N5" s="194"/>
      <c r="O5" s="194"/>
      <c r="P5" s="194"/>
      <c r="Q5" s="194"/>
      <c r="R5" s="194"/>
      <c r="S5" s="194"/>
      <c r="U5" s="70"/>
    </row>
    <row r="6" spans="2:23" ht="30" customHeight="1">
      <c r="B6" s="197"/>
      <c r="C6" s="198"/>
      <c r="D6" s="198"/>
      <c r="E6" s="198"/>
      <c r="F6" s="198"/>
      <c r="G6" s="198"/>
      <c r="H6" s="198"/>
      <c r="I6" s="198"/>
      <c r="J6" s="198"/>
      <c r="K6" s="198"/>
      <c r="L6" s="194"/>
      <c r="M6" s="194"/>
      <c r="N6" s="194"/>
      <c r="O6" s="194"/>
      <c r="P6" s="194"/>
      <c r="Q6" s="194"/>
      <c r="R6" s="194"/>
      <c r="S6" s="194"/>
      <c r="U6" s="70"/>
    </row>
    <row r="7" spans="2:23" ht="12" customHeight="1">
      <c r="B7" s="122"/>
      <c r="L7" s="118"/>
      <c r="M7" s="70"/>
      <c r="N7" s="70"/>
      <c r="O7" s="70"/>
      <c r="P7" s="70"/>
      <c r="Q7" s="70"/>
      <c r="S7" s="119"/>
      <c r="U7" s="70"/>
    </row>
    <row r="8" spans="2:23">
      <c r="B8" s="192" t="s">
        <v>86</v>
      </c>
      <c r="C8" s="144" t="s">
        <v>87</v>
      </c>
      <c r="D8" s="145"/>
      <c r="E8" s="146"/>
      <c r="F8" s="147"/>
      <c r="L8" s="132" t="s">
        <v>88</v>
      </c>
      <c r="M8" s="129">
        <f>SUM(LtgSpaceBySpace[Annual Energy Savings (kWh)])</f>
        <v>0</v>
      </c>
      <c r="N8" s="124" t="s">
        <v>89</v>
      </c>
      <c r="O8" s="133">
        <v>7000</v>
      </c>
      <c r="P8" s="139"/>
      <c r="Q8" s="124" t="s">
        <v>90</v>
      </c>
      <c r="R8" s="126">
        <f>IF(SUM(ProjectCost)&gt;0,ProjectCost-UtilityIncentive,"")</f>
        <v>5000</v>
      </c>
      <c r="S8" s="116"/>
    </row>
    <row r="9" spans="2:23" ht="14.45" customHeight="1">
      <c r="B9" s="193"/>
      <c r="C9" s="75" t="s">
        <v>91</v>
      </c>
      <c r="D9" s="76" t="s">
        <v>92</v>
      </c>
      <c r="E9" s="76" t="s">
        <v>93</v>
      </c>
      <c r="F9" s="77" t="s">
        <v>94</v>
      </c>
      <c r="L9" s="132" t="s">
        <v>95</v>
      </c>
      <c r="M9" s="126">
        <f>AnnualSavingsKWH*CostPerKWH</f>
        <v>0</v>
      </c>
      <c r="N9" s="124" t="s">
        <v>96</v>
      </c>
      <c r="O9" s="133">
        <v>2000</v>
      </c>
      <c r="P9" s="139"/>
      <c r="Q9" s="125" t="s">
        <v>97</v>
      </c>
      <c r="R9" s="127" t="str">
        <f>IF(AND(SUM(NetCost)&gt;0,AnnualSavingsCost&gt;0),(NetCost)/AnnualSavingsCost,"")</f>
        <v/>
      </c>
      <c r="S9" s="116"/>
    </row>
    <row r="10" spans="2:23" ht="14.45" customHeight="1">
      <c r="B10" s="74">
        <v>0.09</v>
      </c>
      <c r="C10" s="73">
        <v>10</v>
      </c>
      <c r="D10" s="73">
        <v>5</v>
      </c>
      <c r="E10" s="73">
        <v>40</v>
      </c>
      <c r="F10" s="102">
        <f>C10*D10*E10</f>
        <v>2000</v>
      </c>
      <c r="L10" s="132" t="s">
        <v>98</v>
      </c>
      <c r="M10" s="130" t="str">
        <f>IF(BuildingDetails[[#Totals],[Floor Area 
(SF)]]&gt;0,0.9*AnnualSavingsKWH*kBtuPerkWh/BuildingDetails[[#Totals],[Floor Area 
(SF)]],"")</f>
        <v/>
      </c>
      <c r="Q10" s="125" t="s">
        <v>99</v>
      </c>
      <c r="R10" s="128" t="str">
        <f>IF(SUM(R9)&gt;0,1/R9,"")</f>
        <v/>
      </c>
      <c r="S10" s="116"/>
    </row>
    <row r="11" spans="2:23" ht="12" customHeight="1">
      <c r="B11" s="122"/>
      <c r="K11" s="69"/>
      <c r="L11" s="131"/>
      <c r="S11" s="116"/>
    </row>
    <row r="12" spans="2:23" ht="60" customHeight="1">
      <c r="B12" s="123" t="s">
        <v>100</v>
      </c>
      <c r="C12" s="72" t="s">
        <v>101</v>
      </c>
      <c r="D12" s="72" t="s">
        <v>102</v>
      </c>
      <c r="E12" s="72" t="s">
        <v>103</v>
      </c>
      <c r="F12" s="72" t="s">
        <v>104</v>
      </c>
      <c r="G12" s="109" t="s">
        <v>105</v>
      </c>
      <c r="H12" s="72" t="s">
        <v>106</v>
      </c>
      <c r="I12" s="72" t="s">
        <v>107</v>
      </c>
      <c r="J12" s="72" t="s">
        <v>108</v>
      </c>
      <c r="K12" s="72" t="s">
        <v>109</v>
      </c>
      <c r="L12" s="121" t="s">
        <v>110</v>
      </c>
      <c r="M12" s="109" t="s">
        <v>111</v>
      </c>
      <c r="N12" s="72" t="s">
        <v>112</v>
      </c>
      <c r="O12" s="72" t="s">
        <v>113</v>
      </c>
      <c r="P12" s="72" t="s">
        <v>114</v>
      </c>
      <c r="Q12" s="72" t="s">
        <v>115</v>
      </c>
      <c r="R12" s="117" t="s">
        <v>116</v>
      </c>
      <c r="S12" s="120" t="s">
        <v>117</v>
      </c>
    </row>
    <row r="13" spans="2:23" ht="24" customHeight="1">
      <c r="B13" s="89"/>
      <c r="C13" s="90" t="s">
        <v>57</v>
      </c>
      <c r="D13" s="89">
        <v>1</v>
      </c>
      <c r="E13" s="93">
        <v>20</v>
      </c>
      <c r="F13" s="94">
        <v>2000</v>
      </c>
      <c r="G13" s="93" t="s">
        <v>118</v>
      </c>
      <c r="H13" s="99">
        <f>IFERROR(VLOOKUP(LtgSpaceBySpace[[#This Row],[Fixture ID]],FixtureDetails[],4,FALSE),0)</f>
        <v>0</v>
      </c>
      <c r="I13" s="135">
        <f>LtgSpaceBySpace[[#This Row],[Fixtures Count]]*LtgSpaceBySpace[[#This Row],[Fixture Watts (W)]]</f>
        <v>0</v>
      </c>
      <c r="J13" s="135">
        <f>LtgSpaceBySpace[[#This Row],[Load (W)]]/1000*LtgSpaceBySpace[[#This Row],[Annual Operating Hours ]]</f>
        <v>0</v>
      </c>
      <c r="K13" s="136">
        <f>LtgSpaceBySpace[[#This Row],[Annual Energy Use  (kWh)]]*CostPerKWH</f>
        <v>0</v>
      </c>
      <c r="L13" s="93"/>
      <c r="M13" s="93"/>
      <c r="N13" s="99">
        <f>IFERROR(VLOOKUP(LtgSpaceBySpace[[#This Row],[Retrofit Fixture ID]],ProposedFixtures[],4,FALSE),0)</f>
        <v>0</v>
      </c>
      <c r="O13" s="100">
        <f>LtgSpaceBySpace[[#This Row],[Retrofit Fixture Count]]*LtgSpaceBySpace[[#This Row],[New Fixture Watts (W)]]</f>
        <v>0</v>
      </c>
      <c r="P13" s="100">
        <f>IF(LtgSpaceBySpace[[#This Row],[New Load (W)]]&gt;0,LtgSpaceBySpace[[#This Row],[New Load (W)]],LtgSpaceBySpace[[#This Row],[Load (W)]])</f>
        <v>0</v>
      </c>
      <c r="Q13" s="100">
        <f>LtgSpaceBySpace[[#This Row],[New Load (W)]]/1000*LtgSpaceBySpace[[#This Row],[Annual Operating Hours ]]</f>
        <v>0</v>
      </c>
      <c r="R13" s="100">
        <f>IF(AND(LtgSpaceBySpace[[#This Row],[Retrofit Fixture ID]]&lt;&gt;"",LtgSpaceBySpace[[#This Row],[Retrofit Fixture Count]]&gt;0),LtgSpaceBySpace[[#This Row],[Annual Energy Use  (kWh)]]-LtgSpaceBySpace[[#This Row],[New Annual Energy Use (kWh)]],0)</f>
        <v>0</v>
      </c>
      <c r="S13" s="101">
        <f>LtgSpaceBySpace[[#This Row],[New Annual Energy Use (kWh)]]*CostPerKWH</f>
        <v>0</v>
      </c>
    </row>
    <row r="14" spans="2:23" ht="24" customHeight="1">
      <c r="B14" s="89"/>
      <c r="C14" s="90" t="s">
        <v>60</v>
      </c>
      <c r="D14" s="89">
        <v>3</v>
      </c>
      <c r="E14" s="93">
        <v>10</v>
      </c>
      <c r="F14" s="94">
        <v>2000</v>
      </c>
      <c r="G14" s="93" t="s">
        <v>119</v>
      </c>
      <c r="H14" s="99">
        <f>IFERROR(VLOOKUP(LtgSpaceBySpace[[#This Row],[Fixture ID]],FixtureDetails[],4,FALSE),0)</f>
        <v>0</v>
      </c>
      <c r="I14" s="135">
        <f>LtgSpaceBySpace[[#This Row],[Fixtures Count]]*LtgSpaceBySpace[[#This Row],[Fixture Watts (W)]]</f>
        <v>0</v>
      </c>
      <c r="J14" s="135">
        <f>LtgSpaceBySpace[[#This Row],[Load (W)]]/1000*LtgSpaceBySpace[[#This Row],[Annual Operating Hours ]]</f>
        <v>0</v>
      </c>
      <c r="K14" s="136">
        <f>LtgSpaceBySpace[[#This Row],[Annual Energy Use  (kWh)]]*CostPerKWH</f>
        <v>0</v>
      </c>
      <c r="L14" s="93">
        <v>1</v>
      </c>
      <c r="M14" s="93">
        <v>10</v>
      </c>
      <c r="N14" s="99">
        <f>IFERROR(VLOOKUP(LtgSpaceBySpace[[#This Row],[Retrofit Fixture ID]],ProposedFixtures[],4,FALSE),0)</f>
        <v>0</v>
      </c>
      <c r="O14" s="100">
        <f>LtgSpaceBySpace[[#This Row],[Retrofit Fixture Count]]*LtgSpaceBySpace[[#This Row],[New Fixture Watts (W)]]</f>
        <v>0</v>
      </c>
      <c r="P14" s="100">
        <f>IF(LtgSpaceBySpace[[#This Row],[New Load (W)]]&gt;0,LtgSpaceBySpace[[#This Row],[New Load (W)]],LtgSpaceBySpace[[#This Row],[Load (W)]])</f>
        <v>0</v>
      </c>
      <c r="Q14" s="100">
        <f>LtgSpaceBySpace[[#This Row],[New Load (W)]]/1000*LtgSpaceBySpace[[#This Row],[Annual Operating Hours ]]</f>
        <v>0</v>
      </c>
      <c r="R14" s="100">
        <f>IF(AND(LtgSpaceBySpace[[#This Row],[Retrofit Fixture ID]]&lt;&gt;"",LtgSpaceBySpace[[#This Row],[Retrofit Fixture Count]]&gt;0),LtgSpaceBySpace[[#This Row],[Annual Energy Use  (kWh)]]-LtgSpaceBySpace[[#This Row],[New Annual Energy Use (kWh)]],0)</f>
        <v>0</v>
      </c>
      <c r="S14" s="101">
        <f>LtgSpaceBySpace[[#This Row],[New Annual Energy Use (kWh)]]*CostPerKWH</f>
        <v>0</v>
      </c>
    </row>
    <row r="15" spans="2:23" ht="24" customHeight="1">
      <c r="B15" s="89"/>
      <c r="C15" s="90"/>
      <c r="D15" s="89"/>
      <c r="E15" s="93"/>
      <c r="F15" s="94"/>
      <c r="G15" s="93"/>
      <c r="H15" s="99">
        <f>IFERROR(VLOOKUP(LtgSpaceBySpace[[#This Row],[Fixture ID]],FixtureDetails[],4,FALSE),0)</f>
        <v>0</v>
      </c>
      <c r="I15" s="135">
        <f>LtgSpaceBySpace[[#This Row],[Fixtures Count]]*LtgSpaceBySpace[[#This Row],[Fixture Watts (W)]]</f>
        <v>0</v>
      </c>
      <c r="J15" s="135">
        <f>LtgSpaceBySpace[[#This Row],[Load (W)]]/1000*LtgSpaceBySpace[[#This Row],[Annual Operating Hours ]]</f>
        <v>0</v>
      </c>
      <c r="K15" s="136">
        <f>LtgSpaceBySpace[[#This Row],[Annual Energy Use  (kWh)]]*CostPerKWH</f>
        <v>0</v>
      </c>
      <c r="L15" s="93"/>
      <c r="M15" s="93"/>
      <c r="N15" s="99">
        <f>IFERROR(VLOOKUP(LtgSpaceBySpace[[#This Row],[Retrofit Fixture ID]],ProposedFixtures[],4,FALSE),0)</f>
        <v>0</v>
      </c>
      <c r="O15" s="100">
        <f>LtgSpaceBySpace[[#This Row],[Retrofit Fixture Count]]*LtgSpaceBySpace[[#This Row],[New Fixture Watts (W)]]</f>
        <v>0</v>
      </c>
      <c r="P15" s="100">
        <f>IF(LtgSpaceBySpace[[#This Row],[New Load (W)]]&gt;0,LtgSpaceBySpace[[#This Row],[New Load (W)]],LtgSpaceBySpace[[#This Row],[Load (W)]])</f>
        <v>0</v>
      </c>
      <c r="Q15" s="100">
        <f>LtgSpaceBySpace[[#This Row],[New Load (W)]]/1000*LtgSpaceBySpace[[#This Row],[Annual Operating Hours ]]</f>
        <v>0</v>
      </c>
      <c r="R15" s="100">
        <f>IF(AND(LtgSpaceBySpace[[#This Row],[Retrofit Fixture ID]]&lt;&gt;"",LtgSpaceBySpace[[#This Row],[Retrofit Fixture Count]]&gt;0),LtgSpaceBySpace[[#This Row],[Annual Energy Use  (kWh)]]-LtgSpaceBySpace[[#This Row],[New Annual Energy Use (kWh)]],0)</f>
        <v>0</v>
      </c>
      <c r="S15" s="101">
        <f>LtgSpaceBySpace[[#This Row],[New Annual Energy Use (kWh)]]*CostPerKWH</f>
        <v>0</v>
      </c>
    </row>
    <row r="16" spans="2:23" ht="24" customHeight="1">
      <c r="B16" s="89"/>
      <c r="C16" s="90"/>
      <c r="D16" s="89"/>
      <c r="E16" s="93"/>
      <c r="F16" s="94"/>
      <c r="G16" s="93"/>
      <c r="H16" s="99">
        <f>IFERROR(VLOOKUP(LtgSpaceBySpace[[#This Row],[Fixture ID]],FixtureDetails[],4,FALSE),0)</f>
        <v>0</v>
      </c>
      <c r="I16" s="135">
        <f>LtgSpaceBySpace[[#This Row],[Fixtures Count]]*LtgSpaceBySpace[[#This Row],[Fixture Watts (W)]]</f>
        <v>0</v>
      </c>
      <c r="J16" s="135">
        <f>LtgSpaceBySpace[[#This Row],[Load (W)]]/1000*LtgSpaceBySpace[[#This Row],[Annual Operating Hours ]]</f>
        <v>0</v>
      </c>
      <c r="K16" s="136">
        <f>LtgSpaceBySpace[[#This Row],[Annual Energy Use  (kWh)]]*CostPerKWH</f>
        <v>0</v>
      </c>
      <c r="L16" s="93"/>
      <c r="M16" s="93"/>
      <c r="N16" s="99">
        <f>IFERROR(VLOOKUP(LtgSpaceBySpace[[#This Row],[Retrofit Fixture ID]],ProposedFixtures[],4,FALSE),0)</f>
        <v>0</v>
      </c>
      <c r="O16" s="100">
        <f>LtgSpaceBySpace[[#This Row],[Retrofit Fixture Count]]*LtgSpaceBySpace[[#This Row],[New Fixture Watts (W)]]</f>
        <v>0</v>
      </c>
      <c r="P16" s="100">
        <f>IF(LtgSpaceBySpace[[#This Row],[New Load (W)]]&gt;0,LtgSpaceBySpace[[#This Row],[New Load (W)]],LtgSpaceBySpace[[#This Row],[Load (W)]])</f>
        <v>0</v>
      </c>
      <c r="Q16" s="100">
        <f>LtgSpaceBySpace[[#This Row],[New Load (W)]]/1000*LtgSpaceBySpace[[#This Row],[Annual Operating Hours ]]</f>
        <v>0</v>
      </c>
      <c r="R16" s="100">
        <f>IF(AND(LtgSpaceBySpace[[#This Row],[Retrofit Fixture ID]]&lt;&gt;"",LtgSpaceBySpace[[#This Row],[Retrofit Fixture Count]]&gt;0),LtgSpaceBySpace[[#This Row],[Annual Energy Use  (kWh)]]-LtgSpaceBySpace[[#This Row],[New Annual Energy Use (kWh)]],0)</f>
        <v>0</v>
      </c>
      <c r="S16" s="101">
        <f>LtgSpaceBySpace[[#This Row],[New Annual Energy Use (kWh)]]*CostPerKWH</f>
        <v>0</v>
      </c>
    </row>
    <row r="17" spans="2:19" ht="24" customHeight="1">
      <c r="B17" s="89"/>
      <c r="C17" s="90"/>
      <c r="D17" s="89"/>
      <c r="E17" s="93"/>
      <c r="F17" s="94"/>
      <c r="G17" s="93"/>
      <c r="H17" s="99">
        <f>IFERROR(VLOOKUP(LtgSpaceBySpace[[#This Row],[Fixture ID]],FixtureDetails[],4,FALSE),0)</f>
        <v>0</v>
      </c>
      <c r="I17" s="135">
        <f>LtgSpaceBySpace[[#This Row],[Fixtures Count]]*LtgSpaceBySpace[[#This Row],[Fixture Watts (W)]]</f>
        <v>0</v>
      </c>
      <c r="J17" s="135">
        <f>LtgSpaceBySpace[[#This Row],[Load (W)]]/1000*LtgSpaceBySpace[[#This Row],[Annual Operating Hours ]]</f>
        <v>0</v>
      </c>
      <c r="K17" s="136">
        <f>LtgSpaceBySpace[[#This Row],[Annual Energy Use  (kWh)]]*CostPerKWH</f>
        <v>0</v>
      </c>
      <c r="L17" s="93"/>
      <c r="M17" s="93"/>
      <c r="N17" s="99">
        <f>IFERROR(VLOOKUP(LtgSpaceBySpace[[#This Row],[Retrofit Fixture ID]],ProposedFixtures[],4,FALSE),0)</f>
        <v>0</v>
      </c>
      <c r="O17" s="100">
        <f>LtgSpaceBySpace[[#This Row],[Retrofit Fixture Count]]*LtgSpaceBySpace[[#This Row],[New Fixture Watts (W)]]</f>
        <v>0</v>
      </c>
      <c r="P17" s="100">
        <f>IF(LtgSpaceBySpace[[#This Row],[New Load (W)]]&gt;0,LtgSpaceBySpace[[#This Row],[New Load (W)]],LtgSpaceBySpace[[#This Row],[Load (W)]])</f>
        <v>0</v>
      </c>
      <c r="Q17" s="100">
        <f>LtgSpaceBySpace[[#This Row],[New Load (W)]]/1000*LtgSpaceBySpace[[#This Row],[Annual Operating Hours ]]</f>
        <v>0</v>
      </c>
      <c r="R17" s="100">
        <f>IF(AND(LtgSpaceBySpace[[#This Row],[Retrofit Fixture ID]]&lt;&gt;"",LtgSpaceBySpace[[#This Row],[Retrofit Fixture Count]]&gt;0),LtgSpaceBySpace[[#This Row],[Annual Energy Use  (kWh)]]-LtgSpaceBySpace[[#This Row],[New Annual Energy Use (kWh)]],0)</f>
        <v>0</v>
      </c>
      <c r="S17" s="101">
        <f>LtgSpaceBySpace[[#This Row],[New Annual Energy Use (kWh)]]*CostPerKWH</f>
        <v>0</v>
      </c>
    </row>
    <row r="18" spans="2:19" ht="24" customHeight="1">
      <c r="B18" s="89"/>
      <c r="C18" s="90"/>
      <c r="D18" s="89"/>
      <c r="E18" s="93"/>
      <c r="F18" s="94"/>
      <c r="G18" s="93"/>
      <c r="H18" s="99">
        <f>IFERROR(VLOOKUP(LtgSpaceBySpace[[#This Row],[Fixture ID]],FixtureDetails[],4,FALSE),0)</f>
        <v>0</v>
      </c>
      <c r="I18" s="135">
        <f>LtgSpaceBySpace[[#This Row],[Fixtures Count]]*LtgSpaceBySpace[[#This Row],[Fixture Watts (W)]]</f>
        <v>0</v>
      </c>
      <c r="J18" s="135">
        <f>LtgSpaceBySpace[[#This Row],[Load (W)]]/1000*LtgSpaceBySpace[[#This Row],[Annual Operating Hours ]]</f>
        <v>0</v>
      </c>
      <c r="K18" s="136">
        <f>LtgSpaceBySpace[[#This Row],[Annual Energy Use  (kWh)]]*CostPerKWH</f>
        <v>0</v>
      </c>
      <c r="L18" s="93"/>
      <c r="M18" s="93"/>
      <c r="N18" s="99">
        <f>IFERROR(VLOOKUP(LtgSpaceBySpace[[#This Row],[Retrofit Fixture ID]],ProposedFixtures[],4,FALSE),0)</f>
        <v>0</v>
      </c>
      <c r="O18" s="100">
        <f>LtgSpaceBySpace[[#This Row],[Retrofit Fixture Count]]*LtgSpaceBySpace[[#This Row],[New Fixture Watts (W)]]</f>
        <v>0</v>
      </c>
      <c r="P18" s="100">
        <f>IF(LtgSpaceBySpace[[#This Row],[New Load (W)]]&gt;0,LtgSpaceBySpace[[#This Row],[New Load (W)]],LtgSpaceBySpace[[#This Row],[Load (W)]])</f>
        <v>0</v>
      </c>
      <c r="Q18" s="100">
        <f>LtgSpaceBySpace[[#This Row],[New Load (W)]]/1000*LtgSpaceBySpace[[#This Row],[Annual Operating Hours ]]</f>
        <v>0</v>
      </c>
      <c r="R18" s="100">
        <f>IF(AND(LtgSpaceBySpace[[#This Row],[Retrofit Fixture ID]]&lt;&gt;"",LtgSpaceBySpace[[#This Row],[Retrofit Fixture Count]]&gt;0),LtgSpaceBySpace[[#This Row],[Annual Energy Use  (kWh)]]-LtgSpaceBySpace[[#This Row],[New Annual Energy Use (kWh)]],0)</f>
        <v>0</v>
      </c>
      <c r="S18" s="101">
        <f>LtgSpaceBySpace[[#This Row],[New Annual Energy Use (kWh)]]*CostPerKWH</f>
        <v>0</v>
      </c>
    </row>
    <row r="19" spans="2:19" ht="24" customHeight="1">
      <c r="B19" s="89"/>
      <c r="C19" s="90"/>
      <c r="D19" s="89"/>
      <c r="E19" s="93"/>
      <c r="F19" s="94"/>
      <c r="G19" s="93"/>
      <c r="H19" s="99">
        <f>IFERROR(VLOOKUP(LtgSpaceBySpace[[#This Row],[Fixture ID]],FixtureDetails[],4,FALSE),0)</f>
        <v>0</v>
      </c>
      <c r="I19" s="135">
        <f>LtgSpaceBySpace[[#This Row],[Fixtures Count]]*LtgSpaceBySpace[[#This Row],[Fixture Watts (W)]]</f>
        <v>0</v>
      </c>
      <c r="J19" s="135">
        <f>LtgSpaceBySpace[[#This Row],[Load (W)]]/1000*LtgSpaceBySpace[[#This Row],[Annual Operating Hours ]]</f>
        <v>0</v>
      </c>
      <c r="K19" s="136">
        <f>LtgSpaceBySpace[[#This Row],[Annual Energy Use  (kWh)]]*CostPerKWH</f>
        <v>0</v>
      </c>
      <c r="L19" s="93"/>
      <c r="M19" s="93"/>
      <c r="N19" s="99">
        <f>IFERROR(VLOOKUP(LtgSpaceBySpace[[#This Row],[Retrofit Fixture ID]],ProposedFixtures[],4,FALSE),0)</f>
        <v>0</v>
      </c>
      <c r="O19" s="100">
        <f>LtgSpaceBySpace[[#This Row],[Retrofit Fixture Count]]*LtgSpaceBySpace[[#This Row],[New Fixture Watts (W)]]</f>
        <v>0</v>
      </c>
      <c r="P19" s="100">
        <f>IF(LtgSpaceBySpace[[#This Row],[New Load (W)]]&gt;0,LtgSpaceBySpace[[#This Row],[New Load (W)]],LtgSpaceBySpace[[#This Row],[Load (W)]])</f>
        <v>0</v>
      </c>
      <c r="Q19" s="100">
        <f>LtgSpaceBySpace[[#This Row],[New Load (W)]]/1000*LtgSpaceBySpace[[#This Row],[Annual Operating Hours ]]</f>
        <v>0</v>
      </c>
      <c r="R19" s="100">
        <f>IF(AND(LtgSpaceBySpace[[#This Row],[Retrofit Fixture ID]]&lt;&gt;"",LtgSpaceBySpace[[#This Row],[Retrofit Fixture Count]]&gt;0),LtgSpaceBySpace[[#This Row],[Annual Energy Use  (kWh)]]-LtgSpaceBySpace[[#This Row],[New Annual Energy Use (kWh)]],0)</f>
        <v>0</v>
      </c>
      <c r="S19" s="101">
        <f>LtgSpaceBySpace[[#This Row],[New Annual Energy Use (kWh)]]*CostPerKWH</f>
        <v>0</v>
      </c>
    </row>
    <row r="20" spans="2:19" ht="24" customHeight="1">
      <c r="B20" s="89"/>
      <c r="C20" s="90"/>
      <c r="D20" s="89"/>
      <c r="E20" s="93"/>
      <c r="F20" s="94"/>
      <c r="G20" s="93"/>
      <c r="H20" s="99">
        <f>IFERROR(VLOOKUP(LtgSpaceBySpace[[#This Row],[Fixture ID]],FixtureDetails[],4,FALSE),0)</f>
        <v>0</v>
      </c>
      <c r="I20" s="135">
        <f>LtgSpaceBySpace[[#This Row],[Fixtures Count]]*LtgSpaceBySpace[[#This Row],[Fixture Watts (W)]]</f>
        <v>0</v>
      </c>
      <c r="J20" s="135">
        <f>LtgSpaceBySpace[[#This Row],[Load (W)]]/1000*LtgSpaceBySpace[[#This Row],[Annual Operating Hours ]]</f>
        <v>0</v>
      </c>
      <c r="K20" s="136">
        <f>LtgSpaceBySpace[[#This Row],[Annual Energy Use  (kWh)]]*CostPerKWH</f>
        <v>0</v>
      </c>
      <c r="L20" s="93"/>
      <c r="M20" s="93"/>
      <c r="N20" s="99">
        <f>IFERROR(VLOOKUP(LtgSpaceBySpace[[#This Row],[Retrofit Fixture ID]],ProposedFixtures[],4,FALSE),0)</f>
        <v>0</v>
      </c>
      <c r="O20" s="100">
        <f>LtgSpaceBySpace[[#This Row],[Retrofit Fixture Count]]*LtgSpaceBySpace[[#This Row],[New Fixture Watts (W)]]</f>
        <v>0</v>
      </c>
      <c r="P20" s="100">
        <f>IF(LtgSpaceBySpace[[#This Row],[New Load (W)]]&gt;0,LtgSpaceBySpace[[#This Row],[New Load (W)]],LtgSpaceBySpace[[#This Row],[Load (W)]])</f>
        <v>0</v>
      </c>
      <c r="Q20" s="100">
        <f>LtgSpaceBySpace[[#This Row],[New Load (W)]]/1000*LtgSpaceBySpace[[#This Row],[Annual Operating Hours ]]</f>
        <v>0</v>
      </c>
      <c r="R20" s="100">
        <f>IF(AND(LtgSpaceBySpace[[#This Row],[Retrofit Fixture ID]]&lt;&gt;"",LtgSpaceBySpace[[#This Row],[Retrofit Fixture Count]]&gt;0),LtgSpaceBySpace[[#This Row],[Annual Energy Use  (kWh)]]-LtgSpaceBySpace[[#This Row],[New Annual Energy Use (kWh)]],0)</f>
        <v>0</v>
      </c>
      <c r="S20" s="101">
        <f>LtgSpaceBySpace[[#This Row],[New Annual Energy Use (kWh)]]*CostPerKWH</f>
        <v>0</v>
      </c>
    </row>
    <row r="21" spans="2:19" ht="24" customHeight="1">
      <c r="B21" s="89"/>
      <c r="C21" s="90"/>
      <c r="D21" s="89"/>
      <c r="E21" s="93"/>
      <c r="F21" s="94"/>
      <c r="G21" s="93"/>
      <c r="H21" s="99">
        <f>IFERROR(VLOOKUP(LtgSpaceBySpace[[#This Row],[Fixture ID]],FixtureDetails[],4,FALSE),0)</f>
        <v>0</v>
      </c>
      <c r="I21" s="135">
        <f>LtgSpaceBySpace[[#This Row],[Fixtures Count]]*LtgSpaceBySpace[[#This Row],[Fixture Watts (W)]]</f>
        <v>0</v>
      </c>
      <c r="J21" s="135">
        <f>LtgSpaceBySpace[[#This Row],[Load (W)]]/1000*LtgSpaceBySpace[[#This Row],[Annual Operating Hours ]]</f>
        <v>0</v>
      </c>
      <c r="K21" s="136">
        <f>LtgSpaceBySpace[[#This Row],[Annual Energy Use  (kWh)]]*CostPerKWH</f>
        <v>0</v>
      </c>
      <c r="L21" s="93"/>
      <c r="M21" s="93"/>
      <c r="N21" s="99">
        <f>IFERROR(VLOOKUP(LtgSpaceBySpace[[#This Row],[Retrofit Fixture ID]],ProposedFixtures[],4,FALSE),0)</f>
        <v>0</v>
      </c>
      <c r="O21" s="100">
        <f>LtgSpaceBySpace[[#This Row],[Retrofit Fixture Count]]*LtgSpaceBySpace[[#This Row],[New Fixture Watts (W)]]</f>
        <v>0</v>
      </c>
      <c r="P21" s="100">
        <f>IF(LtgSpaceBySpace[[#This Row],[New Load (W)]]&gt;0,LtgSpaceBySpace[[#This Row],[New Load (W)]],LtgSpaceBySpace[[#This Row],[Load (W)]])</f>
        <v>0</v>
      </c>
      <c r="Q21" s="100">
        <f>LtgSpaceBySpace[[#This Row],[New Load (W)]]/1000*LtgSpaceBySpace[[#This Row],[Annual Operating Hours ]]</f>
        <v>0</v>
      </c>
      <c r="R21" s="100">
        <f>IF(AND(LtgSpaceBySpace[[#This Row],[Retrofit Fixture ID]]&lt;&gt;"",LtgSpaceBySpace[[#This Row],[Retrofit Fixture Count]]&gt;0),LtgSpaceBySpace[[#This Row],[Annual Energy Use  (kWh)]]-LtgSpaceBySpace[[#This Row],[New Annual Energy Use (kWh)]],0)</f>
        <v>0</v>
      </c>
      <c r="S21" s="101">
        <f>LtgSpaceBySpace[[#This Row],[New Annual Energy Use (kWh)]]*CostPerKWH</f>
        <v>0</v>
      </c>
    </row>
    <row r="22" spans="2:19" ht="24" customHeight="1">
      <c r="B22" s="91"/>
      <c r="C22" s="92"/>
      <c r="D22" s="89"/>
      <c r="E22" s="95"/>
      <c r="F22" s="94"/>
      <c r="G22" s="95"/>
      <c r="H22" s="99">
        <f>IFERROR(VLOOKUP(LtgSpaceBySpace[[#This Row],[Fixture ID]],FixtureDetails[],4,FALSE),0)</f>
        <v>0</v>
      </c>
      <c r="I22" s="137">
        <f>LtgSpaceBySpace[[#This Row],[Fixtures Count]]*LtgSpaceBySpace[[#This Row],[Fixture Watts (W)]]</f>
        <v>0</v>
      </c>
      <c r="J22" s="137">
        <f>LtgSpaceBySpace[[#This Row],[Load (W)]]/1000*LtgSpaceBySpace[[#This Row],[Annual Operating Hours ]]</f>
        <v>0</v>
      </c>
      <c r="K22" s="138">
        <f>LtgSpaceBySpace[[#This Row],[Annual Energy Use  (kWh)]]*CostPerKWH</f>
        <v>0</v>
      </c>
      <c r="L22" s="93"/>
      <c r="M22" s="95"/>
      <c r="N22" s="99">
        <f>IFERROR(VLOOKUP(LtgSpaceBySpace[[#This Row],[Retrofit Fixture ID]],ProposedFixtures[],4,FALSE),0)</f>
        <v>0</v>
      </c>
      <c r="O22" s="100">
        <f>LtgSpaceBySpace[[#This Row],[Retrofit Fixture Count]]*LtgSpaceBySpace[[#This Row],[New Fixture Watts (W)]]</f>
        <v>0</v>
      </c>
      <c r="P22" s="100">
        <f>IF(LtgSpaceBySpace[[#This Row],[New Load (W)]]&gt;0,LtgSpaceBySpace[[#This Row],[New Load (W)]],LtgSpaceBySpace[[#This Row],[Load (W)]])</f>
        <v>0</v>
      </c>
      <c r="Q22" s="100">
        <f>LtgSpaceBySpace[[#This Row],[New Load (W)]]/1000*LtgSpaceBySpace[[#This Row],[Annual Operating Hours ]]</f>
        <v>0</v>
      </c>
      <c r="R22" s="100">
        <f>IF(AND(LtgSpaceBySpace[[#This Row],[Retrofit Fixture ID]]&lt;&gt;"",LtgSpaceBySpace[[#This Row],[Retrofit Fixture Count]]&gt;0),LtgSpaceBySpace[[#This Row],[Annual Energy Use  (kWh)]]-LtgSpaceBySpace[[#This Row],[New Annual Energy Use (kWh)]],0)</f>
        <v>0</v>
      </c>
      <c r="S22" s="101">
        <f>LtgSpaceBySpace[[#This Row],[New Annual Energy Use (kWh)]]*CostPerKWH</f>
        <v>0</v>
      </c>
    </row>
    <row r="23" spans="2:19" ht="24" customHeight="1">
      <c r="B23" s="89"/>
      <c r="C23" s="90"/>
      <c r="D23" s="89"/>
      <c r="E23" s="93"/>
      <c r="F23" s="94"/>
      <c r="G23" s="94"/>
      <c r="H23" s="99">
        <f>IFERROR(VLOOKUP(LtgSpaceBySpace[[#This Row],[Fixture ID]],FixtureDetails[],4,FALSE),0)</f>
        <v>0</v>
      </c>
      <c r="I23" s="135">
        <f>LtgSpaceBySpace[[#This Row],[Fixtures Count]]*LtgSpaceBySpace[[#This Row],[Fixture Watts (W)]]</f>
        <v>0</v>
      </c>
      <c r="J23" s="135">
        <f>LtgSpaceBySpace[[#This Row],[Load (W)]]/1000*LtgSpaceBySpace[[#This Row],[Annual Operating Hours ]]</f>
        <v>0</v>
      </c>
      <c r="K23" s="136">
        <f>LtgSpaceBySpace[[#This Row],[Annual Energy Use  (kWh)]]*CostPerKWH</f>
        <v>0</v>
      </c>
      <c r="L23" s="93"/>
      <c r="M23" s="93"/>
      <c r="N23" s="99">
        <f>IFERROR(VLOOKUP(LtgSpaceBySpace[[#This Row],[Retrofit Fixture ID]],ProposedFixtures[],4,FALSE),0)</f>
        <v>0</v>
      </c>
      <c r="O23" s="100">
        <f>LtgSpaceBySpace[[#This Row],[Retrofit Fixture Count]]*LtgSpaceBySpace[[#This Row],[New Fixture Watts (W)]]</f>
        <v>0</v>
      </c>
      <c r="P23" s="100">
        <f>IF(LtgSpaceBySpace[[#This Row],[New Load (W)]]&gt;0,LtgSpaceBySpace[[#This Row],[New Load (W)]],LtgSpaceBySpace[[#This Row],[Load (W)]])</f>
        <v>0</v>
      </c>
      <c r="Q23" s="100">
        <f>LtgSpaceBySpace[[#This Row],[New Load (W)]]/1000*LtgSpaceBySpace[[#This Row],[Annual Operating Hours ]]</f>
        <v>0</v>
      </c>
      <c r="R23" s="100">
        <f>IF(AND(LtgSpaceBySpace[[#This Row],[Retrofit Fixture ID]]&lt;&gt;"",LtgSpaceBySpace[[#This Row],[Retrofit Fixture Count]]&gt;0),LtgSpaceBySpace[[#This Row],[Annual Energy Use  (kWh)]]-LtgSpaceBySpace[[#This Row],[New Annual Energy Use (kWh)]],0)</f>
        <v>0</v>
      </c>
      <c r="S23" s="101">
        <f>LtgSpaceBySpace[[#This Row],[New Annual Energy Use (kWh)]]*CostPerKWH</f>
        <v>0</v>
      </c>
    </row>
    <row r="24" spans="2:19" ht="24" customHeight="1">
      <c r="B24" s="89"/>
      <c r="C24" s="90"/>
      <c r="D24" s="89"/>
      <c r="E24" s="93"/>
      <c r="F24" s="94"/>
      <c r="G24" s="94"/>
      <c r="H24" s="99">
        <f>IFERROR(VLOOKUP(LtgSpaceBySpace[[#This Row],[Fixture ID]],FixtureDetails[],4,FALSE),0)</f>
        <v>0</v>
      </c>
      <c r="I24" s="135">
        <f>LtgSpaceBySpace[[#This Row],[Fixtures Count]]*LtgSpaceBySpace[[#This Row],[Fixture Watts (W)]]</f>
        <v>0</v>
      </c>
      <c r="J24" s="135">
        <f>LtgSpaceBySpace[[#This Row],[Load (W)]]/1000*LtgSpaceBySpace[[#This Row],[Annual Operating Hours ]]</f>
        <v>0</v>
      </c>
      <c r="K24" s="136">
        <f>LtgSpaceBySpace[[#This Row],[Annual Energy Use  (kWh)]]*CostPerKWH</f>
        <v>0</v>
      </c>
      <c r="L24" s="93"/>
      <c r="M24" s="93"/>
      <c r="N24" s="99">
        <f>IFERROR(VLOOKUP(LtgSpaceBySpace[[#This Row],[Retrofit Fixture ID]],ProposedFixtures[],4,FALSE),0)</f>
        <v>0</v>
      </c>
      <c r="O24" s="100">
        <f>LtgSpaceBySpace[[#This Row],[Retrofit Fixture Count]]*LtgSpaceBySpace[[#This Row],[New Fixture Watts (W)]]</f>
        <v>0</v>
      </c>
      <c r="P24" s="100">
        <f>IF(LtgSpaceBySpace[[#This Row],[New Load (W)]]&gt;0,LtgSpaceBySpace[[#This Row],[New Load (W)]],LtgSpaceBySpace[[#This Row],[Load (W)]])</f>
        <v>0</v>
      </c>
      <c r="Q24" s="100">
        <f>LtgSpaceBySpace[[#This Row],[New Load (W)]]/1000*LtgSpaceBySpace[[#This Row],[Annual Operating Hours ]]</f>
        <v>0</v>
      </c>
      <c r="R24" s="100">
        <f>IF(AND(LtgSpaceBySpace[[#This Row],[Retrofit Fixture ID]]&lt;&gt;"",LtgSpaceBySpace[[#This Row],[Retrofit Fixture Count]]&gt;0),LtgSpaceBySpace[[#This Row],[Annual Energy Use  (kWh)]]-LtgSpaceBySpace[[#This Row],[New Annual Energy Use (kWh)]],0)</f>
        <v>0</v>
      </c>
      <c r="S24" s="101">
        <f>LtgSpaceBySpace[[#This Row],[New Annual Energy Use (kWh)]]*CostPerKWH</f>
        <v>0</v>
      </c>
    </row>
    <row r="25" spans="2:19" ht="24" customHeight="1">
      <c r="B25" s="96"/>
      <c r="C25" s="96"/>
      <c r="D25" s="96"/>
      <c r="E25" s="96"/>
      <c r="F25" s="96"/>
      <c r="G25" s="96"/>
    </row>
    <row r="26" spans="2:19" ht="24" customHeight="1">
      <c r="B26" s="96"/>
      <c r="C26" s="96"/>
      <c r="D26" s="96"/>
      <c r="E26" s="96"/>
      <c r="F26" s="96"/>
      <c r="G26" s="96"/>
    </row>
    <row r="27" spans="2:19" ht="24" customHeight="1">
      <c r="B27" s="96"/>
      <c r="C27" s="96"/>
      <c r="D27" s="96"/>
      <c r="E27" s="96"/>
      <c r="F27" s="96"/>
      <c r="G27" s="96"/>
    </row>
  </sheetData>
  <sheetProtection sheet="1" objects="1" scenarios="1"/>
  <protectedRanges>
    <protectedRange sqref="O8:O9" name="Range1"/>
  </protectedRanges>
  <mergeCells count="4">
    <mergeCell ref="I2:J2"/>
    <mergeCell ref="B8:B9"/>
    <mergeCell ref="L4:S6"/>
    <mergeCell ref="B4:K6"/>
  </mergeCells>
  <phoneticPr fontId="42" type="noConversion"/>
  <dataValidations count="6">
    <dataValidation type="decimal" allowBlank="1" showInputMessage="1" showErrorMessage="1" errorTitle="Input Error" error="Please enter the cost per kWh for your building. Typical electrical costs in WA state range from $0.05 to $0.12/kWh" sqref="B10" xr:uid="{DAF97BE5-6A10-4084-8CF2-FD75076D64E4}">
      <formula1>0.001</formula1>
      <formula2>0.99</formula2>
    </dataValidation>
    <dataValidation type="list" allowBlank="1" showInputMessage="1" showErrorMessage="1" sqref="C13:C24" xr:uid="{692E620C-E355-4B2A-B7A1-D4F19EFDC1A0}">
      <formula1>BuildingSpaces</formula1>
    </dataValidation>
    <dataValidation type="list" allowBlank="1" showInputMessage="1" showErrorMessage="1" sqref="L13:L24" xr:uid="{77A8482C-5AA3-431C-B51A-303651CD9D60}">
      <formula1>FixtureOptionsRetrofit</formula1>
    </dataValidation>
    <dataValidation type="whole" operator="greaterThanOrEqual" allowBlank="1" showInputMessage="1" showErrorMessage="1" errorTitle="Input Error" error="Please enter the number of fixtures in the space" sqref="E13:E24 M13:M24" xr:uid="{A88467FA-2024-4B6B-B4EB-3FA7B856C46B}">
      <formula1>0</formula1>
    </dataValidation>
    <dataValidation type="list" allowBlank="1" showInputMessage="1" showErrorMessage="1" sqref="D13:D24" xr:uid="{B63EEC77-EACC-4BBA-81C1-1F601F4DA982}">
      <formula1>FixtureOptionsExisting</formula1>
    </dataValidation>
    <dataValidation type="whole" allowBlank="1" showInputMessage="1" showErrorMessage="1" error="Please enter a value between 1 and 8,760" sqref="F13:F24" xr:uid="{232F8AEB-95CE-4105-9125-32067C0FD071}">
      <formula1>1</formula1>
      <formula2>8760</formula2>
    </dataValidation>
  </dataValidations>
  <pageMargins left="0.7" right="0.7" top="0.75" bottom="0.75" header="0.3" footer="0.3"/>
  <pageSetup scale="45" fitToHeight="0"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7FD4-5691-4584-9985-6B7A5D53D050}">
  <sheetPr codeName="Sheet6"/>
  <dimension ref="A1:K72"/>
  <sheetViews>
    <sheetView showFormulas="1" workbookViewId="0"/>
  </sheetViews>
  <sheetFormatPr defaultRowHeight="15"/>
  <cols>
    <col min="1" max="1" width="58.5703125" customWidth="1"/>
    <col min="2" max="4" width="13.42578125" customWidth="1"/>
  </cols>
  <sheetData>
    <row r="1" spans="1:3">
      <c r="A1" s="1" t="s">
        <v>120</v>
      </c>
    </row>
    <row r="2" spans="1:3">
      <c r="A2" s="199" t="s">
        <v>121</v>
      </c>
      <c r="B2" s="201" t="s">
        <v>122</v>
      </c>
      <c r="C2" s="202"/>
    </row>
    <row r="3" spans="1:3" ht="15.75" thickBot="1">
      <c r="A3" s="200"/>
      <c r="B3" s="5" t="s">
        <v>123</v>
      </c>
      <c r="C3" s="6" t="s">
        <v>124</v>
      </c>
    </row>
    <row r="4" spans="1:3">
      <c r="A4" s="7" t="s">
        <v>125</v>
      </c>
      <c r="B4" s="10">
        <v>10000</v>
      </c>
      <c r="C4" s="12">
        <v>107527</v>
      </c>
    </row>
    <row r="5" spans="1:3">
      <c r="A5" s="7" t="s">
        <v>126</v>
      </c>
      <c r="B5" s="10">
        <v>1000</v>
      </c>
      <c r="C5" s="12">
        <v>10752</v>
      </c>
    </row>
    <row r="6" spans="1:3">
      <c r="A6" s="7" t="s">
        <v>127</v>
      </c>
      <c r="B6" s="10">
        <v>100</v>
      </c>
      <c r="C6" s="12">
        <v>1075</v>
      </c>
    </row>
    <row r="7" spans="1:3">
      <c r="A7" s="7" t="s">
        <v>128</v>
      </c>
      <c r="B7" s="10">
        <v>10</v>
      </c>
      <c r="C7" s="12">
        <v>107</v>
      </c>
    </row>
    <row r="8" spans="1:3">
      <c r="A8" s="7" t="s">
        <v>129</v>
      </c>
      <c r="B8" s="10">
        <v>1</v>
      </c>
      <c r="C8" s="12">
        <v>10.8</v>
      </c>
    </row>
    <row r="9" spans="1:3">
      <c r="A9" s="7" t="s">
        <v>130</v>
      </c>
      <c r="B9" s="10">
        <v>0.1</v>
      </c>
      <c r="C9" s="12">
        <v>1.08</v>
      </c>
    </row>
    <row r="10" spans="1:3">
      <c r="A10" s="7" t="s">
        <v>131</v>
      </c>
      <c r="B10" s="10">
        <v>0.01</v>
      </c>
      <c r="C10" s="12">
        <v>0.108</v>
      </c>
    </row>
    <row r="11" spans="1:3">
      <c r="A11" s="7" t="s">
        <v>132</v>
      </c>
      <c r="B11" s="10">
        <v>1E-3</v>
      </c>
      <c r="C11" s="12">
        <v>1.0800000000000001E-2</v>
      </c>
    </row>
    <row r="12" spans="1:3">
      <c r="A12" s="7" t="s">
        <v>133</v>
      </c>
      <c r="B12" s="10">
        <v>1E-4</v>
      </c>
      <c r="C12" s="12">
        <v>1.1000000000000001E-3</v>
      </c>
    </row>
    <row r="13" spans="1:3">
      <c r="A13" s="8" t="s">
        <v>134</v>
      </c>
      <c r="B13" s="9">
        <v>1.0000000000000001E-5</v>
      </c>
      <c r="C13" s="13">
        <v>1E-4</v>
      </c>
    </row>
    <row r="16" spans="1:3">
      <c r="A16" s="1" t="s">
        <v>135</v>
      </c>
    </row>
    <row r="17" spans="1:3">
      <c r="A17" s="199" t="s">
        <v>136</v>
      </c>
      <c r="B17" s="201" t="s">
        <v>122</v>
      </c>
      <c r="C17" s="202"/>
    </row>
    <row r="18" spans="1:3" ht="15.75" thickBot="1">
      <c r="A18" s="200"/>
      <c r="B18" s="5" t="s">
        <v>123</v>
      </c>
      <c r="C18" s="6" t="s">
        <v>124</v>
      </c>
    </row>
    <row r="19" spans="1:3">
      <c r="A19" s="7" t="s">
        <v>137</v>
      </c>
      <c r="B19" s="10" t="s">
        <v>138</v>
      </c>
      <c r="C19" s="12" t="s">
        <v>139</v>
      </c>
    </row>
    <row r="20" spans="1:3">
      <c r="A20" s="7" t="s">
        <v>140</v>
      </c>
      <c r="B20" s="10" t="s">
        <v>141</v>
      </c>
      <c r="C20" s="12" t="s">
        <v>142</v>
      </c>
    </row>
    <row r="21" spans="1:3">
      <c r="A21" s="7" t="s">
        <v>143</v>
      </c>
      <c r="B21" s="10" t="s">
        <v>144</v>
      </c>
      <c r="C21" s="12" t="s">
        <v>145</v>
      </c>
    </row>
    <row r="22" spans="1:3">
      <c r="A22" s="7" t="s">
        <v>146</v>
      </c>
      <c r="B22" s="10">
        <v>14</v>
      </c>
      <c r="C22" s="12" t="s">
        <v>147</v>
      </c>
    </row>
    <row r="23" spans="1:3">
      <c r="A23" s="7" t="s">
        <v>148</v>
      </c>
      <c r="B23" s="10" t="s">
        <v>149</v>
      </c>
      <c r="C23" s="12" t="s">
        <v>150</v>
      </c>
    </row>
    <row r="24" spans="1:3">
      <c r="A24" s="7" t="s">
        <v>151</v>
      </c>
      <c r="B24" s="10" t="s">
        <v>152</v>
      </c>
      <c r="C24" s="12" t="s">
        <v>153</v>
      </c>
    </row>
    <row r="25" spans="1:3">
      <c r="A25" s="7" t="s">
        <v>154</v>
      </c>
      <c r="B25" s="10" t="s">
        <v>155</v>
      </c>
      <c r="C25" s="12" t="s">
        <v>156</v>
      </c>
    </row>
    <row r="26" spans="1:3">
      <c r="A26" s="7" t="s">
        <v>157</v>
      </c>
      <c r="B26" s="10" t="s">
        <v>158</v>
      </c>
      <c r="C26" s="12" t="s">
        <v>159</v>
      </c>
    </row>
    <row r="27" spans="1:3">
      <c r="A27" s="7" t="s">
        <v>160</v>
      </c>
      <c r="B27" s="10" t="s">
        <v>161</v>
      </c>
      <c r="C27" s="12" t="s">
        <v>162</v>
      </c>
    </row>
    <row r="28" spans="1:3">
      <c r="A28" s="7" t="s">
        <v>163</v>
      </c>
      <c r="B28" s="10" t="s">
        <v>164</v>
      </c>
      <c r="C28" s="12" t="s">
        <v>165</v>
      </c>
    </row>
    <row r="29" spans="1:3">
      <c r="A29" s="7" t="s">
        <v>166</v>
      </c>
      <c r="B29" s="10" t="s">
        <v>167</v>
      </c>
      <c r="C29" s="12" t="s">
        <v>168</v>
      </c>
    </row>
    <row r="30" spans="1:3">
      <c r="A30" s="8" t="s">
        <v>169</v>
      </c>
      <c r="B30" s="11" t="s">
        <v>170</v>
      </c>
      <c r="C30" s="13" t="s">
        <v>171</v>
      </c>
    </row>
    <row r="33" spans="1:11" ht="14.45" customHeight="1">
      <c r="A33" s="58" t="s">
        <v>172</v>
      </c>
      <c r="B33" s="58"/>
      <c r="C33" s="58"/>
      <c r="D33" s="58"/>
      <c r="E33" s="58"/>
      <c r="F33" s="58"/>
      <c r="G33" s="58"/>
      <c r="H33" s="58"/>
      <c r="I33" s="58"/>
      <c r="J33" s="58"/>
      <c r="K33" s="58"/>
    </row>
    <row r="34" spans="1:11" ht="15.75" thickBot="1">
      <c r="A34" s="54" t="s">
        <v>173</v>
      </c>
      <c r="B34" s="54" t="s">
        <v>174</v>
      </c>
    </row>
    <row r="35" spans="1:11">
      <c r="A35" s="55" t="s">
        <v>37</v>
      </c>
      <c r="B35" s="55">
        <v>0.85</v>
      </c>
    </row>
    <row r="36" spans="1:11">
      <c r="A36" s="56" t="s">
        <v>38</v>
      </c>
      <c r="B36" s="56">
        <v>1.1000000000000001</v>
      </c>
    </row>
    <row r="37" spans="1:11">
      <c r="A37" s="56" t="s">
        <v>39</v>
      </c>
      <c r="B37" s="56">
        <v>1.1000000000000001</v>
      </c>
    </row>
    <row r="38" spans="1:11">
      <c r="A38" s="56" t="s">
        <v>175</v>
      </c>
      <c r="B38" s="56">
        <v>1.2</v>
      </c>
    </row>
    <row r="39" spans="1:11">
      <c r="A39" s="56" t="s">
        <v>176</v>
      </c>
      <c r="B39" s="56">
        <v>1.2</v>
      </c>
    </row>
    <row r="40" spans="1:11">
      <c r="A40" s="56" t="s">
        <v>177</v>
      </c>
      <c r="B40" s="56">
        <v>1.2</v>
      </c>
    </row>
    <row r="41" spans="1:11">
      <c r="A41" s="56" t="s">
        <v>178</v>
      </c>
      <c r="B41" s="56">
        <v>0.85</v>
      </c>
    </row>
    <row r="42" spans="1:11">
      <c r="A42" s="56" t="s">
        <v>179</v>
      </c>
      <c r="B42" s="56">
        <v>1</v>
      </c>
    </row>
    <row r="43" spans="1:11">
      <c r="A43" s="56" t="s">
        <v>180</v>
      </c>
      <c r="B43" s="56">
        <v>0.95</v>
      </c>
    </row>
    <row r="44" spans="1:11">
      <c r="A44" s="56" t="s">
        <v>181</v>
      </c>
      <c r="B44" s="56">
        <v>0.95</v>
      </c>
    </row>
    <row r="45" spans="1:11">
      <c r="A45" s="56" t="s">
        <v>49</v>
      </c>
      <c r="B45" s="56">
        <v>1</v>
      </c>
    </row>
    <row r="46" spans="1:11">
      <c r="A46" s="57" t="s">
        <v>182</v>
      </c>
      <c r="B46" s="56">
        <v>1.2</v>
      </c>
    </row>
    <row r="47" spans="1:11">
      <c r="A47" s="57" t="s">
        <v>183</v>
      </c>
      <c r="B47" s="56">
        <v>1.2</v>
      </c>
    </row>
    <row r="48" spans="1:11">
      <c r="A48" s="56" t="s">
        <v>184</v>
      </c>
      <c r="B48" s="56">
        <v>1</v>
      </c>
    </row>
    <row r="49" spans="1:2">
      <c r="A49" s="56" t="s">
        <v>185</v>
      </c>
      <c r="B49" s="56">
        <v>1.62</v>
      </c>
    </row>
    <row r="50" spans="1:2">
      <c r="A50" s="56" t="s">
        <v>186</v>
      </c>
      <c r="B50" s="56">
        <v>1.2</v>
      </c>
    </row>
    <row r="51" spans="1:2">
      <c r="A51" s="56" t="s">
        <v>187</v>
      </c>
      <c r="B51" s="56">
        <v>1.2</v>
      </c>
    </row>
    <row r="52" spans="1:2">
      <c r="A52" s="56" t="s">
        <v>53</v>
      </c>
      <c r="B52" s="56">
        <v>1.2</v>
      </c>
    </row>
    <row r="53" spans="1:2">
      <c r="A53" s="56" t="s">
        <v>56</v>
      </c>
      <c r="B53" s="56">
        <v>1</v>
      </c>
    </row>
    <row r="54" spans="1:2">
      <c r="A54" s="56" t="s">
        <v>188</v>
      </c>
      <c r="B54" s="56">
        <v>0.91</v>
      </c>
    </row>
    <row r="55" spans="1:2">
      <c r="A55" s="56" t="s">
        <v>189</v>
      </c>
      <c r="B55" s="56">
        <v>0.2</v>
      </c>
    </row>
    <row r="56" spans="1:2">
      <c r="A56" s="56" t="s">
        <v>59</v>
      </c>
      <c r="B56" s="56">
        <v>0.9</v>
      </c>
    </row>
    <row r="57" spans="1:2">
      <c r="A57" s="56" t="s">
        <v>190</v>
      </c>
      <c r="B57" s="56">
        <v>0.9</v>
      </c>
    </row>
    <row r="58" spans="1:2">
      <c r="A58" s="56" t="s">
        <v>62</v>
      </c>
      <c r="B58" s="56">
        <v>1</v>
      </c>
    </row>
    <row r="59" spans="1:2">
      <c r="A59" s="56" t="s">
        <v>191</v>
      </c>
      <c r="B59" s="56">
        <v>1.33</v>
      </c>
    </row>
    <row r="60" spans="1:2">
      <c r="A60" s="56" t="s">
        <v>192</v>
      </c>
      <c r="B60" s="56">
        <v>1</v>
      </c>
    </row>
    <row r="61" spans="1:2">
      <c r="A61" s="56" t="s">
        <v>193</v>
      </c>
      <c r="B61" s="56">
        <v>0.97</v>
      </c>
    </row>
    <row r="62" spans="1:2">
      <c r="A62" s="56" t="s">
        <v>194</v>
      </c>
      <c r="B62" s="56">
        <v>1.25</v>
      </c>
    </row>
    <row r="63" spans="1:2">
      <c r="A63" s="56" t="s">
        <v>68</v>
      </c>
      <c r="B63" s="56">
        <v>0.8</v>
      </c>
    </row>
    <row r="64" spans="1:2">
      <c r="A64" s="56" t="s">
        <v>195</v>
      </c>
      <c r="B64" s="56">
        <v>0.5</v>
      </c>
    </row>
    <row r="65" spans="1:2">
      <c r="A65" s="56" t="s">
        <v>70</v>
      </c>
      <c r="B65" s="56">
        <v>1.2</v>
      </c>
    </row>
    <row r="66" spans="1:2">
      <c r="A66" s="56" t="s">
        <v>196</v>
      </c>
      <c r="B66" s="56">
        <v>1.1000000000000001</v>
      </c>
    </row>
    <row r="67" spans="1:2">
      <c r="A67" s="57" t="s">
        <v>197</v>
      </c>
      <c r="B67" s="56">
        <v>0.8</v>
      </c>
    </row>
    <row r="70" spans="1:2">
      <c r="B70" s="1" t="s">
        <v>198</v>
      </c>
    </row>
    <row r="71" spans="1:2">
      <c r="B71" s="153" t="s">
        <v>199</v>
      </c>
    </row>
    <row r="72" spans="1:2">
      <c r="B72" s="153" t="s">
        <v>200</v>
      </c>
    </row>
  </sheetData>
  <mergeCells count="4">
    <mergeCell ref="A2:A3"/>
    <mergeCell ref="B2:C2"/>
    <mergeCell ref="A17:A18"/>
    <mergeCell ref="B17:C17"/>
  </mergeCells>
  <pageMargins left="0.7" right="0.7" top="0.75" bottom="0.75" header="0.3" footer="0.3"/>
  <pageSetup orientation="portrait" r:id="rId1"/>
  <ignoredErrors>
    <ignoredError sqref="C22 B23:C2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51FC-2EB1-41BD-A58D-816DE5AADB7F}">
  <sheetPr codeName="Sheet8"/>
  <dimension ref="A1:H127"/>
  <sheetViews>
    <sheetView showGridLines="0" topLeftCell="A9" zoomScale="80" zoomScaleNormal="80" workbookViewId="0">
      <selection sqref="A1:G1"/>
    </sheetView>
  </sheetViews>
  <sheetFormatPr defaultColWidth="9.28515625" defaultRowHeight="15"/>
  <cols>
    <col min="1" max="1" width="6.28515625" style="51" customWidth="1"/>
    <col min="2" max="2" width="26.42578125" style="20" customWidth="1"/>
    <col min="3" max="3" width="29" style="20" customWidth="1"/>
    <col min="4" max="4" width="25.28515625" style="20" bestFit="1" customWidth="1"/>
    <col min="5" max="5" width="7" style="20" bestFit="1" customWidth="1"/>
    <col min="6" max="7" width="10" style="20" customWidth="1"/>
    <col min="8" max="8" width="95.28515625" style="20" customWidth="1"/>
    <col min="9" max="16384" width="9.28515625" style="20"/>
  </cols>
  <sheetData>
    <row r="1" spans="1:8" ht="31.5" customHeight="1" thickBot="1">
      <c r="A1" s="217" t="s">
        <v>201</v>
      </c>
      <c r="B1" s="217"/>
      <c r="C1" s="217"/>
      <c r="D1" s="217"/>
      <c r="E1" s="217"/>
      <c r="F1" s="217"/>
      <c r="G1" s="217"/>
      <c r="H1" s="19"/>
    </row>
    <row r="2" spans="1:8" ht="36.75" customHeight="1">
      <c r="A2" s="21"/>
      <c r="B2" s="218" t="s">
        <v>202</v>
      </c>
      <c r="C2" s="218"/>
      <c r="D2" s="218"/>
      <c r="E2" s="22"/>
      <c r="F2" s="23" t="s">
        <v>203</v>
      </c>
      <c r="G2" s="24" t="s">
        <v>204</v>
      </c>
      <c r="H2" s="219" t="s">
        <v>205</v>
      </c>
    </row>
    <row r="3" spans="1:8">
      <c r="A3" s="222" t="s">
        <v>206</v>
      </c>
      <c r="B3" s="223" t="s">
        <v>207</v>
      </c>
      <c r="C3" s="25" t="s">
        <v>208</v>
      </c>
      <c r="D3" s="223" t="s">
        <v>209</v>
      </c>
      <c r="E3" s="223" t="s">
        <v>210</v>
      </c>
      <c r="F3" s="223" t="s">
        <v>211</v>
      </c>
      <c r="G3" s="224" t="s">
        <v>211</v>
      </c>
      <c r="H3" s="220"/>
    </row>
    <row r="4" spans="1:8" ht="15.75" thickBot="1">
      <c r="A4" s="222"/>
      <c r="B4" s="223"/>
      <c r="C4" s="26" t="s">
        <v>212</v>
      </c>
      <c r="D4" s="223"/>
      <c r="E4" s="223"/>
      <c r="F4" s="223"/>
      <c r="G4" s="224"/>
      <c r="H4" s="221"/>
    </row>
    <row r="5" spans="1:8" ht="60">
      <c r="A5" s="27">
        <v>1</v>
      </c>
      <c r="B5" s="27" t="s">
        <v>213</v>
      </c>
      <c r="C5" s="28" t="s">
        <v>214</v>
      </c>
      <c r="D5" s="29"/>
      <c r="E5" s="30"/>
      <c r="F5" s="31">
        <v>69</v>
      </c>
      <c r="G5" s="31">
        <v>71</v>
      </c>
      <c r="H5" s="32" t="s">
        <v>215</v>
      </c>
    </row>
    <row r="6" spans="1:8" ht="72" customHeight="1">
      <c r="A6" s="33">
        <v>2</v>
      </c>
      <c r="B6" s="33" t="s">
        <v>213</v>
      </c>
      <c r="C6" s="34" t="s">
        <v>216</v>
      </c>
      <c r="D6" s="35"/>
      <c r="E6" s="36"/>
      <c r="F6" s="37">
        <v>69</v>
      </c>
      <c r="G6" s="37">
        <v>71</v>
      </c>
      <c r="H6" s="38" t="s">
        <v>217</v>
      </c>
    </row>
    <row r="7" spans="1:8" ht="86.25" customHeight="1">
      <c r="A7" s="33">
        <v>3</v>
      </c>
      <c r="B7" s="33" t="s">
        <v>218</v>
      </c>
      <c r="C7" s="34" t="s">
        <v>219</v>
      </c>
      <c r="D7" s="35"/>
      <c r="E7" s="36"/>
      <c r="F7" s="37">
        <v>49</v>
      </c>
      <c r="G7" s="37">
        <v>51</v>
      </c>
      <c r="H7" s="38" t="s">
        <v>220</v>
      </c>
    </row>
    <row r="8" spans="1:8" ht="78" customHeight="1">
      <c r="A8" s="33">
        <v>4</v>
      </c>
      <c r="B8" s="33" t="s">
        <v>218</v>
      </c>
      <c r="C8" s="34" t="s">
        <v>221</v>
      </c>
      <c r="D8" s="35"/>
      <c r="E8" s="36"/>
      <c r="F8" s="37">
        <v>102</v>
      </c>
      <c r="G8" s="37">
        <v>102</v>
      </c>
      <c r="H8" s="38" t="s">
        <v>222</v>
      </c>
    </row>
    <row r="9" spans="1:8" ht="61.5" customHeight="1">
      <c r="A9" s="33">
        <v>5</v>
      </c>
      <c r="B9" s="33" t="s">
        <v>218</v>
      </c>
      <c r="C9" s="34" t="s">
        <v>223</v>
      </c>
      <c r="D9" s="34" t="s">
        <v>224</v>
      </c>
      <c r="E9" s="36"/>
      <c r="F9" s="37">
        <v>49</v>
      </c>
      <c r="G9" s="37">
        <v>50</v>
      </c>
      <c r="H9" s="206" t="s">
        <v>225</v>
      </c>
    </row>
    <row r="10" spans="1:8" ht="71.25" customHeight="1">
      <c r="A10" s="33">
        <v>6</v>
      </c>
      <c r="B10" s="33" t="s">
        <v>218</v>
      </c>
      <c r="C10" s="34" t="s">
        <v>223</v>
      </c>
      <c r="D10" s="34" t="s">
        <v>226</v>
      </c>
      <c r="E10" s="36"/>
      <c r="F10" s="37">
        <v>48</v>
      </c>
      <c r="G10" s="37">
        <v>49</v>
      </c>
      <c r="H10" s="206"/>
    </row>
    <row r="11" spans="1:8" ht="75">
      <c r="A11" s="33">
        <v>7</v>
      </c>
      <c r="B11" s="33" t="s">
        <v>218</v>
      </c>
      <c r="C11" s="34" t="s">
        <v>227</v>
      </c>
      <c r="D11" s="35"/>
      <c r="E11" s="36"/>
      <c r="F11" s="37">
        <v>59</v>
      </c>
      <c r="G11" s="37">
        <v>59</v>
      </c>
      <c r="H11" s="38" t="s">
        <v>228</v>
      </c>
    </row>
    <row r="12" spans="1:8" ht="93.75" customHeight="1">
      <c r="A12" s="33">
        <v>8</v>
      </c>
      <c r="B12" s="33" t="s">
        <v>218</v>
      </c>
      <c r="C12" s="34" t="s">
        <v>229</v>
      </c>
      <c r="D12" s="35"/>
      <c r="E12" s="36"/>
      <c r="F12" s="37">
        <v>49</v>
      </c>
      <c r="G12" s="37">
        <v>51</v>
      </c>
      <c r="H12" s="38" t="s">
        <v>230</v>
      </c>
    </row>
    <row r="13" spans="1:8" ht="103.5" customHeight="1">
      <c r="A13" s="33">
        <v>9</v>
      </c>
      <c r="B13" s="33" t="s">
        <v>218</v>
      </c>
      <c r="C13" s="34" t="s">
        <v>231</v>
      </c>
      <c r="D13" s="35"/>
      <c r="E13" s="36"/>
      <c r="F13" s="37">
        <v>49</v>
      </c>
      <c r="G13" s="37">
        <v>51</v>
      </c>
      <c r="H13" s="38" t="s">
        <v>232</v>
      </c>
    </row>
    <row r="14" spans="1:8" ht="102" customHeight="1">
      <c r="A14" s="33">
        <v>10</v>
      </c>
      <c r="B14" s="39" t="s">
        <v>233</v>
      </c>
      <c r="C14" s="34" t="s">
        <v>234</v>
      </c>
      <c r="D14" s="35"/>
      <c r="E14" s="36"/>
      <c r="F14" s="37">
        <v>55</v>
      </c>
      <c r="G14" s="37">
        <v>59</v>
      </c>
      <c r="H14" s="38" t="s">
        <v>235</v>
      </c>
    </row>
    <row r="15" spans="1:8" ht="117" customHeight="1">
      <c r="A15" s="33">
        <v>11</v>
      </c>
      <c r="B15" s="39" t="s">
        <v>233</v>
      </c>
      <c r="C15" s="34" t="s">
        <v>236</v>
      </c>
      <c r="D15" s="35"/>
      <c r="E15" s="36"/>
      <c r="F15" s="37">
        <v>55</v>
      </c>
      <c r="G15" s="37">
        <v>59</v>
      </c>
      <c r="H15" s="38" t="s">
        <v>237</v>
      </c>
    </row>
    <row r="16" spans="1:8" ht="69" customHeight="1">
      <c r="A16" s="33">
        <v>12</v>
      </c>
      <c r="B16" s="39" t="s">
        <v>233</v>
      </c>
      <c r="C16" s="34" t="s">
        <v>238</v>
      </c>
      <c r="D16" s="35"/>
      <c r="E16" s="36"/>
      <c r="F16" s="37">
        <v>73</v>
      </c>
      <c r="G16" s="37">
        <v>78</v>
      </c>
      <c r="H16" s="38" t="s">
        <v>239</v>
      </c>
    </row>
    <row r="17" spans="1:8" ht="87" customHeight="1">
      <c r="A17" s="33">
        <v>13</v>
      </c>
      <c r="B17" s="39" t="s">
        <v>233</v>
      </c>
      <c r="C17" s="34" t="s">
        <v>240</v>
      </c>
      <c r="D17" s="35"/>
      <c r="E17" s="36"/>
      <c r="F17" s="37">
        <v>55</v>
      </c>
      <c r="G17" s="37">
        <v>59</v>
      </c>
      <c r="H17" s="38" t="s">
        <v>241</v>
      </c>
    </row>
    <row r="18" spans="1:8" ht="150" customHeight="1">
      <c r="A18" s="33">
        <v>14</v>
      </c>
      <c r="B18" s="39" t="s">
        <v>233</v>
      </c>
      <c r="C18" s="34" t="s">
        <v>242</v>
      </c>
      <c r="D18" s="35"/>
      <c r="E18" s="36"/>
      <c r="F18" s="37">
        <v>50</v>
      </c>
      <c r="G18" s="37">
        <v>52</v>
      </c>
      <c r="H18" s="38" t="s">
        <v>243</v>
      </c>
    </row>
    <row r="19" spans="1:8" ht="75">
      <c r="A19" s="33">
        <v>15</v>
      </c>
      <c r="B19" s="39" t="s">
        <v>233</v>
      </c>
      <c r="C19" s="34" t="s">
        <v>244</v>
      </c>
      <c r="D19" s="35"/>
      <c r="E19" s="36"/>
      <c r="F19" s="37">
        <v>73</v>
      </c>
      <c r="G19" s="37">
        <v>78</v>
      </c>
      <c r="H19" s="38" t="s">
        <v>245</v>
      </c>
    </row>
    <row r="20" spans="1:8" ht="120">
      <c r="A20" s="33">
        <v>16</v>
      </c>
      <c r="B20" s="39" t="s">
        <v>233</v>
      </c>
      <c r="C20" s="34" t="s">
        <v>246</v>
      </c>
      <c r="D20" s="35"/>
      <c r="E20" s="36"/>
      <c r="F20" s="37">
        <v>73</v>
      </c>
      <c r="G20" s="37">
        <v>78</v>
      </c>
      <c r="H20" s="38" t="s">
        <v>247</v>
      </c>
    </row>
    <row r="21" spans="1:8" ht="116.25" customHeight="1">
      <c r="A21" s="33">
        <v>17</v>
      </c>
      <c r="B21" s="39" t="s">
        <v>233</v>
      </c>
      <c r="C21" s="34" t="s">
        <v>248</v>
      </c>
      <c r="D21" s="35"/>
      <c r="E21" s="36"/>
      <c r="F21" s="37">
        <v>67</v>
      </c>
      <c r="G21" s="37">
        <v>70</v>
      </c>
      <c r="H21" s="38" t="s">
        <v>249</v>
      </c>
    </row>
    <row r="22" spans="1:8" ht="57.75" customHeight="1">
      <c r="A22" s="33">
        <v>18</v>
      </c>
      <c r="B22" s="39" t="s">
        <v>233</v>
      </c>
      <c r="C22" s="34" t="s">
        <v>250</v>
      </c>
      <c r="D22" s="35"/>
      <c r="E22" s="36"/>
      <c r="F22" s="37">
        <v>67</v>
      </c>
      <c r="G22" s="37">
        <v>70</v>
      </c>
      <c r="H22" s="38" t="s">
        <v>251</v>
      </c>
    </row>
    <row r="23" spans="1:8" ht="86.25" customHeight="1">
      <c r="A23" s="33">
        <v>19</v>
      </c>
      <c r="B23" s="39" t="s">
        <v>233</v>
      </c>
      <c r="C23" s="34" t="s">
        <v>56</v>
      </c>
      <c r="D23" s="35"/>
      <c r="E23" s="36"/>
      <c r="F23" s="37">
        <v>67</v>
      </c>
      <c r="G23" s="37">
        <v>70</v>
      </c>
      <c r="H23" s="38" t="s">
        <v>252</v>
      </c>
    </row>
    <row r="24" spans="1:8" ht="79.5" customHeight="1">
      <c r="A24" s="33">
        <v>20</v>
      </c>
      <c r="B24" s="39" t="s">
        <v>233</v>
      </c>
      <c r="C24" s="34" t="s">
        <v>253</v>
      </c>
      <c r="D24" s="35"/>
      <c r="E24" s="36"/>
      <c r="F24" s="37">
        <v>55</v>
      </c>
      <c r="G24" s="37">
        <v>59</v>
      </c>
      <c r="H24" s="38" t="s">
        <v>254</v>
      </c>
    </row>
    <row r="25" spans="1:8" ht="105" customHeight="1">
      <c r="A25" s="33">
        <v>21</v>
      </c>
      <c r="B25" s="39" t="s">
        <v>233</v>
      </c>
      <c r="C25" s="34" t="s">
        <v>255</v>
      </c>
      <c r="D25" s="35"/>
      <c r="E25" s="36"/>
      <c r="F25" s="37">
        <v>67</v>
      </c>
      <c r="G25" s="37">
        <v>70</v>
      </c>
      <c r="H25" s="38" t="s">
        <v>256</v>
      </c>
    </row>
    <row r="26" spans="1:8" ht="72.75" customHeight="1">
      <c r="A26" s="33">
        <v>22</v>
      </c>
      <c r="B26" s="39" t="s">
        <v>233</v>
      </c>
      <c r="C26" s="34" t="s">
        <v>257</v>
      </c>
      <c r="D26" s="35"/>
      <c r="E26" s="36"/>
      <c r="F26" s="37">
        <v>73</v>
      </c>
      <c r="G26" s="37">
        <v>78</v>
      </c>
      <c r="H26" s="38" t="s">
        <v>258</v>
      </c>
    </row>
    <row r="27" spans="1:8" ht="96" customHeight="1">
      <c r="A27" s="33">
        <v>23</v>
      </c>
      <c r="B27" s="39" t="s">
        <v>233</v>
      </c>
      <c r="C27" s="34" t="s">
        <v>259</v>
      </c>
      <c r="D27" s="35"/>
      <c r="E27" s="36"/>
      <c r="F27" s="37">
        <v>50</v>
      </c>
      <c r="G27" s="37">
        <v>52</v>
      </c>
      <c r="H27" s="38" t="s">
        <v>260</v>
      </c>
    </row>
    <row r="28" spans="1:8" ht="133.5" customHeight="1">
      <c r="A28" s="33">
        <v>24</v>
      </c>
      <c r="B28" s="39" t="s">
        <v>233</v>
      </c>
      <c r="C28" s="34" t="s">
        <v>261</v>
      </c>
      <c r="D28" s="35"/>
      <c r="E28" s="36"/>
      <c r="F28" s="37">
        <v>67</v>
      </c>
      <c r="G28" s="37">
        <v>70</v>
      </c>
      <c r="H28" s="38" t="s">
        <v>262</v>
      </c>
    </row>
    <row r="29" spans="1:8" ht="138.75" customHeight="1">
      <c r="A29" s="33">
        <v>25</v>
      </c>
      <c r="B29" s="39" t="s">
        <v>233</v>
      </c>
      <c r="C29" s="34" t="s">
        <v>263</v>
      </c>
      <c r="D29" s="35"/>
      <c r="E29" s="36"/>
      <c r="F29" s="37">
        <v>67</v>
      </c>
      <c r="G29" s="37">
        <v>70</v>
      </c>
      <c r="H29" s="38" t="s">
        <v>264</v>
      </c>
    </row>
    <row r="30" spans="1:8" ht="62.25" customHeight="1">
      <c r="A30" s="33">
        <v>26</v>
      </c>
      <c r="B30" s="39" t="s">
        <v>233</v>
      </c>
      <c r="C30" s="34" t="s">
        <v>265</v>
      </c>
      <c r="D30" s="35"/>
      <c r="E30" s="36"/>
      <c r="F30" s="37">
        <v>73</v>
      </c>
      <c r="G30" s="37">
        <v>78</v>
      </c>
      <c r="H30" s="38" t="s">
        <v>266</v>
      </c>
    </row>
    <row r="31" spans="1:8" ht="106.5" customHeight="1">
      <c r="A31" s="33">
        <v>27</v>
      </c>
      <c r="B31" s="39" t="s">
        <v>233</v>
      </c>
      <c r="C31" s="34" t="s">
        <v>267</v>
      </c>
      <c r="D31" s="35"/>
      <c r="E31" s="36"/>
      <c r="F31" s="37">
        <v>55</v>
      </c>
      <c r="G31" s="37">
        <v>59</v>
      </c>
      <c r="H31" s="38" t="s">
        <v>268</v>
      </c>
    </row>
    <row r="32" spans="1:8" ht="37.5" customHeight="1">
      <c r="A32" s="33">
        <v>28</v>
      </c>
      <c r="B32" s="39" t="s">
        <v>233</v>
      </c>
      <c r="C32" s="34" t="s">
        <v>269</v>
      </c>
      <c r="D32" s="34" t="s">
        <v>270</v>
      </c>
      <c r="E32" s="40"/>
      <c r="F32" s="37">
        <v>67</v>
      </c>
      <c r="G32" s="37">
        <v>70</v>
      </c>
      <c r="H32" s="38" t="s">
        <v>271</v>
      </c>
    </row>
    <row r="33" spans="1:8" ht="93.75" customHeight="1">
      <c r="A33" s="33">
        <v>29</v>
      </c>
      <c r="B33" s="39" t="s">
        <v>233</v>
      </c>
      <c r="C33" s="34" t="s">
        <v>269</v>
      </c>
      <c r="D33" s="34" t="s">
        <v>52</v>
      </c>
      <c r="E33" s="40"/>
      <c r="F33" s="37">
        <v>56</v>
      </c>
      <c r="G33" s="37">
        <v>59</v>
      </c>
      <c r="H33" s="38" t="s">
        <v>272</v>
      </c>
    </row>
    <row r="34" spans="1:8" ht="93.75" customHeight="1">
      <c r="A34" s="33">
        <v>30</v>
      </c>
      <c r="B34" s="39" t="s">
        <v>233</v>
      </c>
      <c r="C34" s="34" t="s">
        <v>269</v>
      </c>
      <c r="D34" s="34" t="s">
        <v>273</v>
      </c>
      <c r="E34" s="40"/>
      <c r="F34" s="37">
        <v>55</v>
      </c>
      <c r="G34" s="37">
        <v>59</v>
      </c>
      <c r="H34" s="38" t="s">
        <v>274</v>
      </c>
    </row>
    <row r="35" spans="1:8" ht="75" customHeight="1">
      <c r="A35" s="33">
        <v>31</v>
      </c>
      <c r="B35" s="39" t="s">
        <v>233</v>
      </c>
      <c r="C35" s="34" t="s">
        <v>269</v>
      </c>
      <c r="D35" s="34" t="s">
        <v>275</v>
      </c>
      <c r="E35" s="40"/>
      <c r="F35" s="37">
        <v>73</v>
      </c>
      <c r="G35" s="37">
        <v>78</v>
      </c>
      <c r="H35" s="38" t="s">
        <v>276</v>
      </c>
    </row>
    <row r="36" spans="1:8" ht="91.5" customHeight="1">
      <c r="A36" s="33">
        <v>32</v>
      </c>
      <c r="B36" s="39" t="s">
        <v>233</v>
      </c>
      <c r="C36" s="34" t="s">
        <v>269</v>
      </c>
      <c r="D36" s="34" t="s">
        <v>277</v>
      </c>
      <c r="E36" s="40"/>
      <c r="F36" s="37">
        <v>50</v>
      </c>
      <c r="G36" s="37">
        <v>52</v>
      </c>
      <c r="H36" s="38" t="s">
        <v>260</v>
      </c>
    </row>
    <row r="37" spans="1:8" ht="78.75" customHeight="1">
      <c r="A37" s="33">
        <v>33</v>
      </c>
      <c r="B37" s="39" t="s">
        <v>233</v>
      </c>
      <c r="C37" s="34" t="s">
        <v>278</v>
      </c>
      <c r="D37" s="41"/>
      <c r="E37" s="40"/>
      <c r="F37" s="37">
        <v>73</v>
      </c>
      <c r="G37" s="37">
        <v>78</v>
      </c>
      <c r="H37" s="38" t="s">
        <v>276</v>
      </c>
    </row>
    <row r="38" spans="1:8" ht="75.75" customHeight="1">
      <c r="A38" s="33">
        <v>34</v>
      </c>
      <c r="B38" s="39" t="s">
        <v>233</v>
      </c>
      <c r="C38" s="34" t="s">
        <v>279</v>
      </c>
      <c r="D38" s="41"/>
      <c r="E38" s="40"/>
      <c r="F38" s="37">
        <v>67</v>
      </c>
      <c r="G38" s="37">
        <v>70</v>
      </c>
      <c r="H38" s="38" t="s">
        <v>280</v>
      </c>
    </row>
    <row r="39" spans="1:8" ht="123.75" customHeight="1">
      <c r="A39" s="33">
        <v>35</v>
      </c>
      <c r="B39" s="39" t="s">
        <v>281</v>
      </c>
      <c r="C39" s="39" t="s">
        <v>236</v>
      </c>
      <c r="D39" s="42"/>
      <c r="E39" s="43"/>
      <c r="F39" s="44">
        <v>361</v>
      </c>
      <c r="G39" s="44">
        <v>378</v>
      </c>
      <c r="H39" s="45" t="s">
        <v>282</v>
      </c>
    </row>
    <row r="40" spans="1:8" ht="137.25" customHeight="1">
      <c r="A40" s="33">
        <v>36</v>
      </c>
      <c r="B40" s="39" t="s">
        <v>281</v>
      </c>
      <c r="C40" s="39" t="s">
        <v>283</v>
      </c>
      <c r="D40" s="46"/>
      <c r="E40" s="43"/>
      <c r="F40" s="44">
        <v>244</v>
      </c>
      <c r="G40" s="44">
        <v>253</v>
      </c>
      <c r="H40" s="45" t="s">
        <v>284</v>
      </c>
    </row>
    <row r="41" spans="1:8" ht="74.25" customHeight="1">
      <c r="A41" s="33">
        <v>37</v>
      </c>
      <c r="B41" s="39" t="s">
        <v>281</v>
      </c>
      <c r="C41" s="39" t="s">
        <v>285</v>
      </c>
      <c r="D41" s="46"/>
      <c r="E41" s="43"/>
      <c r="F41" s="44">
        <v>260</v>
      </c>
      <c r="G41" s="44">
        <v>269</v>
      </c>
      <c r="H41" s="45" t="s">
        <v>286</v>
      </c>
    </row>
    <row r="42" spans="1:8" ht="110.25" customHeight="1">
      <c r="A42" s="33">
        <v>38</v>
      </c>
      <c r="B42" s="39" t="s">
        <v>281</v>
      </c>
      <c r="C42" s="39" t="s">
        <v>287</v>
      </c>
      <c r="D42" s="46"/>
      <c r="E42" s="43"/>
      <c r="F42" s="44">
        <v>427</v>
      </c>
      <c r="G42" s="44">
        <v>454</v>
      </c>
      <c r="H42" s="45" t="s">
        <v>288</v>
      </c>
    </row>
    <row r="43" spans="1:8" ht="135">
      <c r="A43" s="33">
        <v>39</v>
      </c>
      <c r="B43" s="39" t="s">
        <v>281</v>
      </c>
      <c r="C43" s="47" t="s">
        <v>289</v>
      </c>
      <c r="D43" s="47" t="s">
        <v>290</v>
      </c>
      <c r="E43" s="43"/>
      <c r="F43" s="48">
        <v>191</v>
      </c>
      <c r="G43" s="48">
        <v>198</v>
      </c>
      <c r="H43" s="49" t="s">
        <v>291</v>
      </c>
    </row>
    <row r="44" spans="1:8" ht="138.75" customHeight="1">
      <c r="A44" s="33">
        <v>40</v>
      </c>
      <c r="B44" s="39" t="s">
        <v>281</v>
      </c>
      <c r="C44" s="47" t="s">
        <v>289</v>
      </c>
      <c r="D44" s="47" t="s">
        <v>292</v>
      </c>
      <c r="E44" s="43"/>
      <c r="F44" s="48">
        <v>260</v>
      </c>
      <c r="G44" s="48">
        <v>269</v>
      </c>
      <c r="H44" s="49" t="s">
        <v>293</v>
      </c>
    </row>
    <row r="45" spans="1:8" ht="80.25" customHeight="1">
      <c r="A45" s="33">
        <v>41</v>
      </c>
      <c r="B45" s="39" t="s">
        <v>281</v>
      </c>
      <c r="C45" s="47" t="s">
        <v>289</v>
      </c>
      <c r="D45" s="47" t="s">
        <v>294</v>
      </c>
      <c r="E45" s="43"/>
      <c r="F45" s="48">
        <v>244</v>
      </c>
      <c r="G45" s="48">
        <v>253</v>
      </c>
      <c r="H45" s="49" t="s">
        <v>295</v>
      </c>
    </row>
    <row r="46" spans="1:8" ht="88.5" customHeight="1">
      <c r="A46" s="33">
        <v>42</v>
      </c>
      <c r="B46" s="39" t="s">
        <v>281</v>
      </c>
      <c r="C46" s="39" t="s">
        <v>289</v>
      </c>
      <c r="D46" s="39" t="s">
        <v>296</v>
      </c>
      <c r="E46" s="43"/>
      <c r="F46" s="44">
        <v>184</v>
      </c>
      <c r="G46" s="44">
        <v>189</v>
      </c>
      <c r="H46" s="45" t="s">
        <v>297</v>
      </c>
    </row>
    <row r="47" spans="1:8" ht="118.5" customHeight="1">
      <c r="A47" s="33">
        <v>43</v>
      </c>
      <c r="B47" s="39" t="s">
        <v>281</v>
      </c>
      <c r="C47" s="47" t="s">
        <v>298</v>
      </c>
      <c r="D47" s="47" t="s">
        <v>299</v>
      </c>
      <c r="E47" s="43"/>
      <c r="F47" s="48">
        <v>427</v>
      </c>
      <c r="G47" s="48">
        <v>454</v>
      </c>
      <c r="H47" s="49" t="s">
        <v>288</v>
      </c>
    </row>
    <row r="48" spans="1:8" ht="105.75" customHeight="1">
      <c r="A48" s="33">
        <v>44</v>
      </c>
      <c r="B48" s="39" t="s">
        <v>281</v>
      </c>
      <c r="C48" s="47" t="s">
        <v>298</v>
      </c>
      <c r="D48" s="47" t="s">
        <v>300</v>
      </c>
      <c r="E48" s="43"/>
      <c r="F48" s="48">
        <v>361</v>
      </c>
      <c r="G48" s="48">
        <v>378</v>
      </c>
      <c r="H48" s="49" t="s">
        <v>301</v>
      </c>
    </row>
    <row r="49" spans="1:8" ht="97.5" customHeight="1">
      <c r="A49" s="33">
        <v>45</v>
      </c>
      <c r="B49" s="39" t="s">
        <v>281</v>
      </c>
      <c r="C49" s="39" t="s">
        <v>298</v>
      </c>
      <c r="D49" s="39" t="s">
        <v>302</v>
      </c>
      <c r="E49" s="43"/>
      <c r="F49" s="44">
        <v>293</v>
      </c>
      <c r="G49" s="44">
        <v>308</v>
      </c>
      <c r="H49" s="45" t="s">
        <v>303</v>
      </c>
    </row>
    <row r="50" spans="1:8" ht="104.25" customHeight="1">
      <c r="A50" s="33">
        <v>46</v>
      </c>
      <c r="B50" s="39" t="s">
        <v>281</v>
      </c>
      <c r="C50" s="39" t="s">
        <v>304</v>
      </c>
      <c r="D50" s="46"/>
      <c r="E50" s="43"/>
      <c r="F50" s="44">
        <v>361</v>
      </c>
      <c r="G50" s="44">
        <v>378</v>
      </c>
      <c r="H50" s="45" t="s">
        <v>301</v>
      </c>
    </row>
    <row r="51" spans="1:8" ht="147.75" customHeight="1">
      <c r="A51" s="33">
        <v>47</v>
      </c>
      <c r="B51" s="39" t="s">
        <v>281</v>
      </c>
      <c r="C51" s="39" t="s">
        <v>305</v>
      </c>
      <c r="D51" s="46"/>
      <c r="E51" s="43"/>
      <c r="F51" s="44">
        <v>191</v>
      </c>
      <c r="G51" s="44">
        <v>198</v>
      </c>
      <c r="H51" s="45" t="s">
        <v>291</v>
      </c>
    </row>
    <row r="52" spans="1:8" ht="92.25" customHeight="1">
      <c r="A52" s="33">
        <v>48</v>
      </c>
      <c r="B52" s="39" t="s">
        <v>281</v>
      </c>
      <c r="C52" s="39" t="s">
        <v>306</v>
      </c>
      <c r="D52" s="46"/>
      <c r="E52" s="43"/>
      <c r="F52" s="44">
        <v>68</v>
      </c>
      <c r="G52" s="44">
        <v>75</v>
      </c>
      <c r="H52" s="45" t="s">
        <v>307</v>
      </c>
    </row>
    <row r="53" spans="1:8" ht="95.25" customHeight="1">
      <c r="A53" s="33">
        <v>49</v>
      </c>
      <c r="B53" s="39" t="s">
        <v>281</v>
      </c>
      <c r="C53" s="39" t="s">
        <v>308</v>
      </c>
      <c r="D53" s="46"/>
      <c r="E53" s="43"/>
      <c r="F53" s="44">
        <v>361</v>
      </c>
      <c r="G53" s="44">
        <v>378</v>
      </c>
      <c r="H53" s="45" t="s">
        <v>309</v>
      </c>
    </row>
    <row r="54" spans="1:8" ht="75.75" customHeight="1">
      <c r="A54" s="33">
        <v>50</v>
      </c>
      <c r="B54" s="33" t="s">
        <v>310</v>
      </c>
      <c r="C54" s="39" t="s">
        <v>311</v>
      </c>
      <c r="D54" s="46"/>
      <c r="E54" s="43"/>
      <c r="F54" s="44">
        <v>90</v>
      </c>
      <c r="G54" s="44">
        <v>96</v>
      </c>
      <c r="H54" s="45" t="s">
        <v>312</v>
      </c>
    </row>
    <row r="55" spans="1:8" ht="243.75" customHeight="1">
      <c r="A55" s="33">
        <v>51</v>
      </c>
      <c r="B55" s="33" t="s">
        <v>310</v>
      </c>
      <c r="C55" s="39" t="s">
        <v>313</v>
      </c>
      <c r="D55" s="46"/>
      <c r="E55" s="43"/>
      <c r="F55" s="44">
        <v>215</v>
      </c>
      <c r="G55" s="44">
        <v>215</v>
      </c>
      <c r="H55" s="45" t="s">
        <v>314</v>
      </c>
    </row>
    <row r="56" spans="1:8" ht="29.25" customHeight="1">
      <c r="A56" s="33">
        <v>52</v>
      </c>
      <c r="B56" s="33" t="s">
        <v>310</v>
      </c>
      <c r="C56" s="39" t="s">
        <v>315</v>
      </c>
      <c r="D56" s="46"/>
      <c r="E56" s="44">
        <v>3</v>
      </c>
      <c r="F56" s="43"/>
      <c r="G56" s="43"/>
      <c r="H56" s="45" t="s">
        <v>316</v>
      </c>
    </row>
    <row r="57" spans="1:8" ht="74.25" customHeight="1">
      <c r="A57" s="33">
        <v>53</v>
      </c>
      <c r="B57" s="33" t="s">
        <v>310</v>
      </c>
      <c r="C57" s="39" t="s">
        <v>317</v>
      </c>
      <c r="D57" s="46"/>
      <c r="E57" s="43"/>
      <c r="F57" s="44">
        <v>90</v>
      </c>
      <c r="G57" s="44">
        <v>96</v>
      </c>
      <c r="H57" s="45" t="s">
        <v>318</v>
      </c>
    </row>
    <row r="58" spans="1:8" ht="184.5" customHeight="1">
      <c r="A58" s="33">
        <v>54</v>
      </c>
      <c r="B58" s="33" t="s">
        <v>310</v>
      </c>
      <c r="C58" s="39" t="s">
        <v>319</v>
      </c>
      <c r="D58" s="46"/>
      <c r="E58" s="43"/>
      <c r="F58" s="44">
        <v>78</v>
      </c>
      <c r="G58" s="44">
        <v>82</v>
      </c>
      <c r="H58" s="45" t="s">
        <v>320</v>
      </c>
    </row>
    <row r="59" spans="1:8" ht="163.5" customHeight="1">
      <c r="A59" s="33">
        <v>55</v>
      </c>
      <c r="B59" s="33" t="s">
        <v>310</v>
      </c>
      <c r="C59" s="39" t="s">
        <v>321</v>
      </c>
      <c r="D59" s="46"/>
      <c r="E59" s="43"/>
      <c r="F59" s="44">
        <v>78</v>
      </c>
      <c r="G59" s="44">
        <v>82</v>
      </c>
      <c r="H59" s="45" t="s">
        <v>322</v>
      </c>
    </row>
    <row r="60" spans="1:8" ht="117" customHeight="1">
      <c r="A60" s="33">
        <v>56</v>
      </c>
      <c r="B60" s="33" t="s">
        <v>310</v>
      </c>
      <c r="C60" s="39" t="s">
        <v>323</v>
      </c>
      <c r="D60" s="46"/>
      <c r="E60" s="43"/>
      <c r="F60" s="44">
        <v>90</v>
      </c>
      <c r="G60" s="44">
        <v>96</v>
      </c>
      <c r="H60" s="45" t="s">
        <v>324</v>
      </c>
    </row>
    <row r="61" spans="1:8" ht="96" customHeight="1">
      <c r="A61" s="33">
        <v>57</v>
      </c>
      <c r="B61" s="33" t="s">
        <v>310</v>
      </c>
      <c r="C61" s="39" t="s">
        <v>325</v>
      </c>
      <c r="D61" s="46"/>
      <c r="E61" s="43"/>
      <c r="F61" s="44">
        <v>196</v>
      </c>
      <c r="G61" s="44">
        <v>196</v>
      </c>
      <c r="H61" s="45" t="s">
        <v>326</v>
      </c>
    </row>
    <row r="62" spans="1:8" ht="79.5" customHeight="1">
      <c r="A62" s="33">
        <v>58</v>
      </c>
      <c r="B62" s="33" t="s">
        <v>327</v>
      </c>
      <c r="C62" s="39" t="s">
        <v>328</v>
      </c>
      <c r="D62" s="46"/>
      <c r="E62" s="43"/>
      <c r="F62" s="44">
        <v>88</v>
      </c>
      <c r="G62" s="44">
        <v>90</v>
      </c>
      <c r="H62" s="45" t="s">
        <v>329</v>
      </c>
    </row>
    <row r="63" spans="1:8" ht="188.25" customHeight="1">
      <c r="A63" s="33">
        <v>59</v>
      </c>
      <c r="B63" s="33" t="s">
        <v>327</v>
      </c>
      <c r="C63" s="39" t="s">
        <v>330</v>
      </c>
      <c r="D63" s="39" t="s">
        <v>330</v>
      </c>
      <c r="E63" s="43"/>
      <c r="F63" s="44">
        <v>68</v>
      </c>
      <c r="G63" s="44">
        <v>72</v>
      </c>
      <c r="H63" s="45" t="s">
        <v>331</v>
      </c>
    </row>
    <row r="64" spans="1:8" ht="91.5" customHeight="1">
      <c r="A64" s="33">
        <v>60</v>
      </c>
      <c r="B64" s="33" t="s">
        <v>327</v>
      </c>
      <c r="C64" s="39" t="s">
        <v>330</v>
      </c>
      <c r="D64" s="39" t="s">
        <v>332</v>
      </c>
      <c r="E64" s="43"/>
      <c r="F64" s="44">
        <v>74</v>
      </c>
      <c r="G64" s="44">
        <v>77</v>
      </c>
      <c r="H64" s="45" t="s">
        <v>333</v>
      </c>
    </row>
    <row r="65" spans="1:8" ht="246.75" customHeight="1">
      <c r="A65" s="33">
        <v>61</v>
      </c>
      <c r="B65" s="33" t="s">
        <v>327</v>
      </c>
      <c r="C65" s="39" t="s">
        <v>334</v>
      </c>
      <c r="D65" s="46"/>
      <c r="E65" s="43"/>
      <c r="F65" s="44">
        <v>32</v>
      </c>
      <c r="G65" s="44">
        <v>33</v>
      </c>
      <c r="H65" s="45" t="s">
        <v>335</v>
      </c>
    </row>
    <row r="66" spans="1:8" ht="76.5" customHeight="1">
      <c r="A66" s="33">
        <v>62</v>
      </c>
      <c r="B66" s="33" t="s">
        <v>327</v>
      </c>
      <c r="C66" s="39" t="s">
        <v>336</v>
      </c>
      <c r="D66" s="46"/>
      <c r="E66" s="43"/>
      <c r="F66" s="44">
        <v>101</v>
      </c>
      <c r="G66" s="44">
        <v>106</v>
      </c>
      <c r="H66" s="45" t="s">
        <v>337</v>
      </c>
    </row>
    <row r="67" spans="1:8" ht="79.5" customHeight="1">
      <c r="A67" s="33">
        <v>63</v>
      </c>
      <c r="B67" s="33" t="s">
        <v>327</v>
      </c>
      <c r="C67" s="39" t="s">
        <v>338</v>
      </c>
      <c r="D67" s="46"/>
      <c r="E67" s="43"/>
      <c r="F67" s="44">
        <v>88</v>
      </c>
      <c r="G67" s="44">
        <v>90</v>
      </c>
      <c r="H67" s="45" t="s">
        <v>339</v>
      </c>
    </row>
    <row r="68" spans="1:8" ht="180">
      <c r="A68" s="33">
        <v>64</v>
      </c>
      <c r="B68" s="33" t="s">
        <v>327</v>
      </c>
      <c r="C68" s="39" t="s">
        <v>319</v>
      </c>
      <c r="D68" s="46"/>
      <c r="E68" s="43"/>
      <c r="F68" s="44">
        <v>78</v>
      </c>
      <c r="G68" s="44">
        <v>82</v>
      </c>
      <c r="H68" s="45" t="s">
        <v>320</v>
      </c>
    </row>
    <row r="69" spans="1:8" ht="171.75" customHeight="1">
      <c r="A69" s="33">
        <v>65</v>
      </c>
      <c r="B69" s="33" t="s">
        <v>327</v>
      </c>
      <c r="C69" s="39" t="s">
        <v>321</v>
      </c>
      <c r="D69" s="46"/>
      <c r="E69" s="43"/>
      <c r="F69" s="44">
        <v>78</v>
      </c>
      <c r="G69" s="44">
        <v>82</v>
      </c>
      <c r="H69" s="45" t="s">
        <v>322</v>
      </c>
    </row>
    <row r="70" spans="1:8" ht="111" customHeight="1">
      <c r="A70" s="33">
        <v>66</v>
      </c>
      <c r="B70" s="33" t="s">
        <v>327</v>
      </c>
      <c r="C70" s="39" t="s">
        <v>340</v>
      </c>
      <c r="D70" s="46"/>
      <c r="E70" s="43"/>
      <c r="F70" s="44">
        <v>71</v>
      </c>
      <c r="G70" s="44">
        <v>74</v>
      </c>
      <c r="H70" s="45" t="s">
        <v>341</v>
      </c>
    </row>
    <row r="71" spans="1:8" ht="28.5" customHeight="1">
      <c r="A71" s="33">
        <v>67</v>
      </c>
      <c r="B71" s="33" t="s">
        <v>342</v>
      </c>
      <c r="C71" s="39" t="s">
        <v>343</v>
      </c>
      <c r="D71" s="46"/>
      <c r="E71" s="44">
        <v>4</v>
      </c>
      <c r="F71" s="43"/>
      <c r="G71" s="43"/>
      <c r="H71" s="45" t="s">
        <v>344</v>
      </c>
    </row>
    <row r="72" spans="1:8" ht="108.75" customHeight="1">
      <c r="A72" s="33">
        <v>68</v>
      </c>
      <c r="B72" s="33" t="s">
        <v>57</v>
      </c>
      <c r="C72" s="39" t="s">
        <v>315</v>
      </c>
      <c r="D72" s="46"/>
      <c r="E72" s="44">
        <v>3</v>
      </c>
      <c r="F72" s="44">
        <v>60</v>
      </c>
      <c r="G72" s="44">
        <v>65</v>
      </c>
      <c r="H72" s="45" t="s">
        <v>345</v>
      </c>
    </row>
    <row r="73" spans="1:8" ht="156.75" customHeight="1">
      <c r="A73" s="33">
        <v>69</v>
      </c>
      <c r="B73" s="33" t="s">
        <v>57</v>
      </c>
      <c r="C73" s="39" t="s">
        <v>57</v>
      </c>
      <c r="D73" s="39" t="s">
        <v>346</v>
      </c>
      <c r="E73" s="43"/>
      <c r="F73" s="44">
        <v>63</v>
      </c>
      <c r="G73" s="44">
        <v>66</v>
      </c>
      <c r="H73" s="45" t="s">
        <v>347</v>
      </c>
    </row>
    <row r="74" spans="1:8" ht="75" customHeight="1">
      <c r="A74" s="33">
        <v>70</v>
      </c>
      <c r="B74" s="33" t="s">
        <v>57</v>
      </c>
      <c r="C74" s="39" t="s">
        <v>57</v>
      </c>
      <c r="D74" s="39" t="s">
        <v>348</v>
      </c>
      <c r="E74" s="43"/>
      <c r="F74" s="44">
        <v>69</v>
      </c>
      <c r="G74" s="44">
        <v>71</v>
      </c>
      <c r="H74" s="45" t="s">
        <v>349</v>
      </c>
    </row>
    <row r="75" spans="1:8" ht="26.25" customHeight="1">
      <c r="A75" s="33">
        <v>71</v>
      </c>
      <c r="B75" s="33" t="s">
        <v>57</v>
      </c>
      <c r="C75" s="39" t="s">
        <v>57</v>
      </c>
      <c r="D75" s="39" t="s">
        <v>350</v>
      </c>
      <c r="E75" s="43"/>
      <c r="F75" s="44">
        <v>66</v>
      </c>
      <c r="G75" s="44">
        <v>69</v>
      </c>
      <c r="H75" s="45" t="s">
        <v>351</v>
      </c>
    </row>
    <row r="76" spans="1:8" ht="109.5" customHeight="1">
      <c r="A76" s="33">
        <v>72</v>
      </c>
      <c r="B76" s="33" t="s">
        <v>57</v>
      </c>
      <c r="C76" s="39" t="s">
        <v>57</v>
      </c>
      <c r="D76" s="39" t="s">
        <v>352</v>
      </c>
      <c r="E76" s="44">
        <v>3</v>
      </c>
      <c r="F76" s="44">
        <v>60</v>
      </c>
      <c r="G76" s="44">
        <v>65</v>
      </c>
      <c r="H76" s="45" t="s">
        <v>345</v>
      </c>
    </row>
    <row r="77" spans="1:8" ht="20.25" customHeight="1">
      <c r="A77" s="33">
        <v>73</v>
      </c>
      <c r="B77" s="33" t="s">
        <v>57</v>
      </c>
      <c r="C77" s="39" t="s">
        <v>57</v>
      </c>
      <c r="D77" s="39" t="s">
        <v>353</v>
      </c>
      <c r="E77" s="43"/>
      <c r="F77" s="44">
        <v>66</v>
      </c>
      <c r="G77" s="44">
        <v>68</v>
      </c>
      <c r="H77" s="45" t="s">
        <v>354</v>
      </c>
    </row>
    <row r="78" spans="1:8" ht="69.75" customHeight="1">
      <c r="A78" s="33">
        <v>74</v>
      </c>
      <c r="B78" s="33" t="s">
        <v>57</v>
      </c>
      <c r="C78" s="39" t="s">
        <v>355</v>
      </c>
      <c r="D78" s="46"/>
      <c r="E78" s="43"/>
      <c r="F78" s="44">
        <v>90</v>
      </c>
      <c r="G78" s="44">
        <v>96</v>
      </c>
      <c r="H78" s="45" t="s">
        <v>356</v>
      </c>
    </row>
    <row r="79" spans="1:8" ht="24.75" customHeight="1">
      <c r="A79" s="33">
        <v>75</v>
      </c>
      <c r="B79" s="33" t="s">
        <v>57</v>
      </c>
      <c r="C79" s="39" t="s">
        <v>357</v>
      </c>
      <c r="D79" s="46"/>
      <c r="E79" s="43"/>
      <c r="F79" s="44">
        <v>66</v>
      </c>
      <c r="G79" s="44">
        <v>68</v>
      </c>
      <c r="H79" s="45" t="s">
        <v>354</v>
      </c>
    </row>
    <row r="80" spans="1:8" ht="78" customHeight="1">
      <c r="A80" s="33">
        <v>76</v>
      </c>
      <c r="B80" s="33" t="s">
        <v>358</v>
      </c>
      <c r="C80" s="39" t="s">
        <v>359</v>
      </c>
      <c r="D80" s="46"/>
      <c r="E80" s="43"/>
      <c r="F80" s="44">
        <v>101</v>
      </c>
      <c r="G80" s="44">
        <v>106</v>
      </c>
      <c r="H80" s="45" t="s">
        <v>360</v>
      </c>
    </row>
    <row r="81" spans="1:8" ht="78" customHeight="1">
      <c r="A81" s="33">
        <v>77</v>
      </c>
      <c r="B81" s="33" t="s">
        <v>358</v>
      </c>
      <c r="C81" s="39" t="s">
        <v>361</v>
      </c>
      <c r="D81" s="46"/>
      <c r="E81" s="43"/>
      <c r="F81" s="44">
        <v>65</v>
      </c>
      <c r="G81" s="44">
        <v>68</v>
      </c>
      <c r="H81" s="45" t="s">
        <v>362</v>
      </c>
    </row>
    <row r="82" spans="1:8" ht="92.25" customHeight="1">
      <c r="A82" s="33">
        <v>78</v>
      </c>
      <c r="B82" s="33" t="s">
        <v>358</v>
      </c>
      <c r="C82" s="39" t="s">
        <v>52</v>
      </c>
      <c r="D82" s="46"/>
      <c r="E82" s="43"/>
      <c r="F82" s="44">
        <v>56</v>
      </c>
      <c r="G82" s="44">
        <v>59</v>
      </c>
      <c r="H82" s="45" t="s">
        <v>272</v>
      </c>
    </row>
    <row r="83" spans="1:8" ht="85.5" customHeight="1">
      <c r="A83" s="33">
        <v>79</v>
      </c>
      <c r="B83" s="33" t="s">
        <v>358</v>
      </c>
      <c r="C83" s="39" t="s">
        <v>363</v>
      </c>
      <c r="D83" s="46"/>
      <c r="E83" s="43"/>
      <c r="F83" s="44">
        <v>51</v>
      </c>
      <c r="G83" s="44">
        <v>54</v>
      </c>
      <c r="H83" s="45" t="s">
        <v>364</v>
      </c>
    </row>
    <row r="84" spans="1:8" ht="78.75" customHeight="1">
      <c r="A84" s="33">
        <v>80</v>
      </c>
      <c r="B84" s="33" t="s">
        <v>358</v>
      </c>
      <c r="C84" s="39" t="s">
        <v>365</v>
      </c>
      <c r="D84" s="46"/>
      <c r="E84" s="43"/>
      <c r="F84" s="44">
        <v>65</v>
      </c>
      <c r="G84" s="44">
        <v>68</v>
      </c>
      <c r="H84" s="45" t="s">
        <v>366</v>
      </c>
    </row>
    <row r="85" spans="1:8" ht="74.25" customHeight="1">
      <c r="A85" s="33">
        <v>81</v>
      </c>
      <c r="B85" s="33" t="s">
        <v>358</v>
      </c>
      <c r="C85" s="39" t="s">
        <v>336</v>
      </c>
      <c r="D85" s="46"/>
      <c r="E85" s="43"/>
      <c r="F85" s="44">
        <v>101</v>
      </c>
      <c r="G85" s="44">
        <v>106</v>
      </c>
      <c r="H85" s="45" t="s">
        <v>337</v>
      </c>
    </row>
    <row r="86" spans="1:8" ht="90">
      <c r="A86" s="33">
        <v>82</v>
      </c>
      <c r="B86" s="33" t="s">
        <v>358</v>
      </c>
      <c r="C86" s="39" t="s">
        <v>259</v>
      </c>
      <c r="D86" s="46"/>
      <c r="E86" s="43"/>
      <c r="F86" s="44">
        <v>50</v>
      </c>
      <c r="G86" s="44">
        <v>52</v>
      </c>
      <c r="H86" s="45" t="s">
        <v>260</v>
      </c>
    </row>
    <row r="87" spans="1:8" ht="136.5" customHeight="1">
      <c r="A87" s="33">
        <v>83</v>
      </c>
      <c r="B87" s="33" t="s">
        <v>358</v>
      </c>
      <c r="C87" s="39" t="s">
        <v>367</v>
      </c>
      <c r="D87" s="46"/>
      <c r="E87" s="43"/>
      <c r="F87" s="44">
        <v>55</v>
      </c>
      <c r="G87" s="44">
        <v>59</v>
      </c>
      <c r="H87" s="45" t="s">
        <v>368</v>
      </c>
    </row>
    <row r="88" spans="1:8" ht="121.5" customHeight="1">
      <c r="A88" s="33">
        <v>84</v>
      </c>
      <c r="B88" s="33" t="s">
        <v>358</v>
      </c>
      <c r="C88" s="39" t="s">
        <v>369</v>
      </c>
      <c r="D88" s="46"/>
      <c r="E88" s="43"/>
      <c r="F88" s="44">
        <v>66</v>
      </c>
      <c r="G88" s="44">
        <v>69</v>
      </c>
      <c r="H88" s="45" t="s">
        <v>370</v>
      </c>
    </row>
    <row r="89" spans="1:8" ht="150" customHeight="1">
      <c r="A89" s="33">
        <v>85</v>
      </c>
      <c r="B89" s="33" t="s">
        <v>371</v>
      </c>
      <c r="C89" s="39" t="s">
        <v>372</v>
      </c>
      <c r="D89" s="46"/>
      <c r="E89" s="43"/>
      <c r="F89" s="44">
        <v>39</v>
      </c>
      <c r="G89" s="44">
        <v>42</v>
      </c>
      <c r="H89" s="45" t="s">
        <v>373</v>
      </c>
    </row>
    <row r="90" spans="1:8" ht="82.5" customHeight="1">
      <c r="A90" s="33">
        <v>86</v>
      </c>
      <c r="B90" s="33" t="s">
        <v>64</v>
      </c>
      <c r="C90" s="39" t="s">
        <v>374</v>
      </c>
      <c r="D90" s="46"/>
      <c r="E90" s="43"/>
      <c r="F90" s="44">
        <v>59</v>
      </c>
      <c r="G90" s="44">
        <v>66</v>
      </c>
      <c r="H90" s="45" t="s">
        <v>375</v>
      </c>
    </row>
    <row r="91" spans="1:8" ht="138.75" customHeight="1">
      <c r="A91" s="33">
        <v>87</v>
      </c>
      <c r="B91" s="33" t="s">
        <v>64</v>
      </c>
      <c r="C91" s="39" t="s">
        <v>283</v>
      </c>
      <c r="D91" s="46"/>
      <c r="E91" s="43"/>
      <c r="F91" s="44">
        <v>260</v>
      </c>
      <c r="G91" s="44">
        <v>269</v>
      </c>
      <c r="H91" s="45" t="s">
        <v>293</v>
      </c>
    </row>
    <row r="92" spans="1:8" ht="77.25" customHeight="1">
      <c r="A92" s="33">
        <v>88</v>
      </c>
      <c r="B92" s="33" t="s">
        <v>64</v>
      </c>
      <c r="C92" s="39" t="s">
        <v>285</v>
      </c>
      <c r="D92" s="46"/>
      <c r="E92" s="43"/>
      <c r="F92" s="44">
        <v>244</v>
      </c>
      <c r="G92" s="44">
        <v>253</v>
      </c>
      <c r="H92" s="45" t="s">
        <v>295</v>
      </c>
    </row>
    <row r="93" spans="1:8" ht="44.25" customHeight="1">
      <c r="A93" s="33">
        <v>89</v>
      </c>
      <c r="B93" s="33" t="s">
        <v>64</v>
      </c>
      <c r="C93" s="39" t="s">
        <v>376</v>
      </c>
      <c r="D93" s="46"/>
      <c r="E93" s="44">
        <v>5</v>
      </c>
      <c r="F93" s="44">
        <v>58</v>
      </c>
      <c r="G93" s="44">
        <v>64</v>
      </c>
      <c r="H93" s="207" t="s">
        <v>377</v>
      </c>
    </row>
    <row r="94" spans="1:8" ht="41.25" customHeight="1">
      <c r="A94" s="33">
        <v>90</v>
      </c>
      <c r="B94" s="33" t="s">
        <v>64</v>
      </c>
      <c r="C94" s="39" t="s">
        <v>378</v>
      </c>
      <c r="D94" s="39" t="s">
        <v>379</v>
      </c>
      <c r="E94" s="44">
        <v>5</v>
      </c>
      <c r="F94" s="44">
        <v>58</v>
      </c>
      <c r="G94" s="44">
        <v>64</v>
      </c>
      <c r="H94" s="207"/>
    </row>
    <row r="95" spans="1:8" ht="91.5" customHeight="1">
      <c r="A95" s="33">
        <v>91</v>
      </c>
      <c r="B95" s="33" t="s">
        <v>64</v>
      </c>
      <c r="C95" s="39" t="s">
        <v>378</v>
      </c>
      <c r="D95" s="39" t="s">
        <v>380</v>
      </c>
      <c r="E95" s="43"/>
      <c r="F95" s="44">
        <v>55</v>
      </c>
      <c r="G95" s="44">
        <v>62</v>
      </c>
      <c r="H95" s="45" t="s">
        <v>381</v>
      </c>
    </row>
    <row r="96" spans="1:8" ht="125.25" customHeight="1">
      <c r="A96" s="33">
        <v>92</v>
      </c>
      <c r="B96" s="33" t="s">
        <v>64</v>
      </c>
      <c r="C96" s="39" t="s">
        <v>378</v>
      </c>
      <c r="D96" s="39" t="s">
        <v>382</v>
      </c>
      <c r="E96" s="43"/>
      <c r="F96" s="44">
        <v>68</v>
      </c>
      <c r="G96" s="44">
        <v>75</v>
      </c>
      <c r="H96" s="45" t="s">
        <v>383</v>
      </c>
    </row>
    <row r="97" spans="1:8" ht="26.25" customHeight="1">
      <c r="A97" s="33">
        <v>93</v>
      </c>
      <c r="B97" s="33" t="s">
        <v>64</v>
      </c>
      <c r="C97" s="39" t="s">
        <v>378</v>
      </c>
      <c r="D97" s="46"/>
      <c r="E97" s="44">
        <v>4</v>
      </c>
      <c r="F97" s="43"/>
      <c r="G97" s="43"/>
      <c r="H97" s="45" t="s">
        <v>344</v>
      </c>
    </row>
    <row r="98" spans="1:8" ht="270" customHeight="1">
      <c r="A98" s="33">
        <v>94</v>
      </c>
      <c r="B98" s="33" t="s">
        <v>64</v>
      </c>
      <c r="C98" s="39" t="s">
        <v>384</v>
      </c>
      <c r="D98" s="46"/>
      <c r="E98" s="43"/>
      <c r="F98" s="44">
        <v>68</v>
      </c>
      <c r="G98" s="44">
        <v>75</v>
      </c>
      <c r="H98" s="45" t="s">
        <v>385</v>
      </c>
    </row>
    <row r="99" spans="1:8" ht="107.25" customHeight="1">
      <c r="A99" s="33">
        <v>95</v>
      </c>
      <c r="B99" s="33" t="s">
        <v>64</v>
      </c>
      <c r="C99" s="39" t="s">
        <v>386</v>
      </c>
      <c r="D99" s="46"/>
      <c r="E99" s="44">
        <v>4</v>
      </c>
      <c r="F99" s="43"/>
      <c r="G99" s="43"/>
      <c r="H99" s="45" t="s">
        <v>387</v>
      </c>
    </row>
    <row r="100" spans="1:8" ht="135">
      <c r="A100" s="33">
        <v>96</v>
      </c>
      <c r="B100" s="33" t="s">
        <v>64</v>
      </c>
      <c r="C100" s="39" t="s">
        <v>305</v>
      </c>
      <c r="D100" s="46"/>
      <c r="E100" s="43"/>
      <c r="F100" s="44">
        <v>191</v>
      </c>
      <c r="G100" s="44">
        <v>198</v>
      </c>
      <c r="H100" s="45" t="s">
        <v>291</v>
      </c>
    </row>
    <row r="101" spans="1:8" ht="87.75" customHeight="1">
      <c r="A101" s="33">
        <v>97</v>
      </c>
      <c r="B101" s="33" t="s">
        <v>64</v>
      </c>
      <c r="C101" s="39" t="s">
        <v>306</v>
      </c>
      <c r="D101" s="46"/>
      <c r="E101" s="43"/>
      <c r="F101" s="44">
        <v>68</v>
      </c>
      <c r="G101" s="44">
        <v>75</v>
      </c>
      <c r="H101" s="45" t="s">
        <v>307</v>
      </c>
    </row>
    <row r="102" spans="1:8" ht="81.75" customHeight="1">
      <c r="A102" s="33">
        <v>98</v>
      </c>
      <c r="B102" s="33" t="s">
        <v>64</v>
      </c>
      <c r="C102" s="39" t="s">
        <v>388</v>
      </c>
      <c r="D102" s="39" t="s">
        <v>379</v>
      </c>
      <c r="E102" s="44">
        <v>5</v>
      </c>
      <c r="F102" s="44">
        <v>58</v>
      </c>
      <c r="G102" s="44">
        <v>64</v>
      </c>
      <c r="H102" s="45" t="s">
        <v>377</v>
      </c>
    </row>
    <row r="103" spans="1:8" ht="23.25" customHeight="1">
      <c r="A103" s="33">
        <v>99</v>
      </c>
      <c r="B103" s="33" t="s">
        <v>64</v>
      </c>
      <c r="C103" s="39" t="s">
        <v>388</v>
      </c>
      <c r="D103" s="46"/>
      <c r="E103" s="44">
        <v>4</v>
      </c>
      <c r="F103" s="43"/>
      <c r="G103" s="43"/>
      <c r="H103" s="45" t="s">
        <v>344</v>
      </c>
    </row>
    <row r="104" spans="1:8" ht="229.5" customHeight="1">
      <c r="A104" s="33">
        <v>100</v>
      </c>
      <c r="B104" s="33" t="s">
        <v>389</v>
      </c>
      <c r="C104" s="39" t="s">
        <v>390</v>
      </c>
      <c r="D104" s="46"/>
      <c r="E104" s="44">
        <v>6</v>
      </c>
      <c r="F104" s="43"/>
      <c r="G104" s="43"/>
      <c r="H104" s="45" t="s">
        <v>391</v>
      </c>
    </row>
    <row r="105" spans="1:8" ht="74.25" customHeight="1">
      <c r="A105" s="33">
        <v>101</v>
      </c>
      <c r="B105" s="33" t="s">
        <v>389</v>
      </c>
      <c r="C105" s="39" t="s">
        <v>392</v>
      </c>
      <c r="D105" s="46"/>
      <c r="E105" s="43"/>
      <c r="F105" s="44">
        <v>237</v>
      </c>
      <c r="G105" s="44">
        <v>249</v>
      </c>
      <c r="H105" s="45" t="s">
        <v>393</v>
      </c>
    </row>
    <row r="106" spans="1:8" ht="69.75" customHeight="1">
      <c r="A106" s="33">
        <v>102</v>
      </c>
      <c r="B106" s="33" t="s">
        <v>389</v>
      </c>
      <c r="C106" s="39" t="s">
        <v>394</v>
      </c>
      <c r="D106" s="39" t="s">
        <v>395</v>
      </c>
      <c r="E106" s="43"/>
      <c r="F106" s="44">
        <v>66</v>
      </c>
      <c r="G106" s="44">
        <v>69</v>
      </c>
      <c r="H106" s="45" t="s">
        <v>396</v>
      </c>
    </row>
    <row r="107" spans="1:8" ht="58.5" customHeight="1">
      <c r="A107" s="33">
        <v>103</v>
      </c>
      <c r="B107" s="33" t="s">
        <v>389</v>
      </c>
      <c r="C107" s="39" t="s">
        <v>397</v>
      </c>
      <c r="D107" s="46"/>
      <c r="E107" s="43"/>
      <c r="F107" s="44">
        <v>66</v>
      </c>
      <c r="G107" s="44">
        <v>69</v>
      </c>
      <c r="H107" s="45" t="s">
        <v>398</v>
      </c>
    </row>
    <row r="108" spans="1:8" ht="78.75" customHeight="1">
      <c r="A108" s="33">
        <v>104</v>
      </c>
      <c r="B108" s="33" t="s">
        <v>389</v>
      </c>
      <c r="C108" s="39" t="s">
        <v>399</v>
      </c>
      <c r="D108" s="39" t="s">
        <v>400</v>
      </c>
      <c r="E108" s="43"/>
      <c r="F108" s="44">
        <v>36</v>
      </c>
      <c r="G108" s="44">
        <v>39</v>
      </c>
      <c r="H108" s="45" t="s">
        <v>401</v>
      </c>
    </row>
    <row r="109" spans="1:8" ht="74.25" customHeight="1">
      <c r="A109" s="33">
        <v>105</v>
      </c>
      <c r="B109" s="33" t="s">
        <v>389</v>
      </c>
      <c r="C109" s="39" t="s">
        <v>399</v>
      </c>
      <c r="D109" s="39" t="s">
        <v>402</v>
      </c>
      <c r="E109" s="43"/>
      <c r="F109" s="44">
        <v>60</v>
      </c>
      <c r="G109" s="44">
        <v>64</v>
      </c>
      <c r="H109" s="45" t="s">
        <v>403</v>
      </c>
    </row>
    <row r="110" spans="1:8" ht="68.25" customHeight="1">
      <c r="A110" s="33">
        <v>106</v>
      </c>
      <c r="B110" s="33" t="s">
        <v>389</v>
      </c>
      <c r="C110" s="39" t="s">
        <v>399</v>
      </c>
      <c r="D110" s="39" t="s">
        <v>404</v>
      </c>
      <c r="E110" s="43"/>
      <c r="F110" s="44">
        <v>41</v>
      </c>
      <c r="G110" s="44">
        <v>44</v>
      </c>
      <c r="H110" s="45" t="s">
        <v>403</v>
      </c>
    </row>
    <row r="111" spans="1:8" ht="78" customHeight="1">
      <c r="A111" s="33">
        <v>107</v>
      </c>
      <c r="B111" s="33" t="s">
        <v>389</v>
      </c>
      <c r="C111" s="39" t="s">
        <v>405</v>
      </c>
      <c r="D111" s="46"/>
      <c r="E111" s="43"/>
      <c r="F111" s="44">
        <v>66</v>
      </c>
      <c r="G111" s="44">
        <v>69</v>
      </c>
      <c r="H111" s="45" t="s">
        <v>406</v>
      </c>
    </row>
    <row r="112" spans="1:8" ht="132" customHeight="1">
      <c r="A112" s="33">
        <v>108</v>
      </c>
      <c r="B112" s="33" t="s">
        <v>407</v>
      </c>
      <c r="C112" s="39" t="s">
        <v>408</v>
      </c>
      <c r="D112" s="46"/>
      <c r="E112" s="44">
        <v>7</v>
      </c>
      <c r="F112" s="43"/>
      <c r="G112" s="43"/>
      <c r="H112" s="45" t="s">
        <v>409</v>
      </c>
    </row>
    <row r="113" spans="1:8" ht="115.5" customHeight="1">
      <c r="A113" s="33">
        <v>109</v>
      </c>
      <c r="B113" s="33" t="s">
        <v>407</v>
      </c>
      <c r="C113" s="39" t="s">
        <v>410</v>
      </c>
      <c r="D113" s="46"/>
      <c r="E113" s="44">
        <v>7</v>
      </c>
      <c r="F113" s="43"/>
      <c r="G113" s="43"/>
      <c r="H113" s="45" t="s">
        <v>411</v>
      </c>
    </row>
    <row r="114" spans="1:8" ht="87" customHeight="1">
      <c r="A114" s="33">
        <v>110</v>
      </c>
      <c r="B114" s="33" t="s">
        <v>412</v>
      </c>
      <c r="C114" s="39" t="s">
        <v>413</v>
      </c>
      <c r="D114" s="46"/>
      <c r="E114" s="43"/>
      <c r="F114" s="44">
        <v>36</v>
      </c>
      <c r="G114" s="44">
        <v>44</v>
      </c>
      <c r="H114" s="45" t="s">
        <v>414</v>
      </c>
    </row>
    <row r="115" spans="1:8" ht="118.5" customHeight="1">
      <c r="A115" s="33">
        <v>111</v>
      </c>
      <c r="B115" s="33" t="s">
        <v>412</v>
      </c>
      <c r="C115" s="39" t="s">
        <v>415</v>
      </c>
      <c r="D115" s="46"/>
      <c r="E115" s="43"/>
      <c r="F115" s="44">
        <v>36</v>
      </c>
      <c r="G115" s="44">
        <v>44</v>
      </c>
      <c r="H115" s="45" t="s">
        <v>416</v>
      </c>
    </row>
    <row r="116" spans="1:8" ht="105">
      <c r="A116" s="33">
        <v>112</v>
      </c>
      <c r="B116" s="33" t="s">
        <v>412</v>
      </c>
      <c r="C116" s="39" t="s">
        <v>417</v>
      </c>
      <c r="D116" s="46"/>
      <c r="E116" s="43"/>
      <c r="F116" s="44">
        <v>36</v>
      </c>
      <c r="G116" s="44">
        <v>44</v>
      </c>
      <c r="H116" s="45" t="s">
        <v>418</v>
      </c>
    </row>
    <row r="117" spans="1:8" ht="114.75" customHeight="1" thickBot="1">
      <c r="A117" s="33">
        <v>113</v>
      </c>
      <c r="B117" s="33" t="s">
        <v>412</v>
      </c>
      <c r="C117" s="39" t="s">
        <v>419</v>
      </c>
      <c r="D117" s="46"/>
      <c r="E117" s="43"/>
      <c r="F117" s="44">
        <v>121</v>
      </c>
      <c r="G117" s="44">
        <v>126</v>
      </c>
      <c r="H117" s="45" t="s">
        <v>420</v>
      </c>
    </row>
    <row r="118" spans="1:8" ht="15.75" customHeight="1" thickBot="1">
      <c r="A118" s="50"/>
      <c r="B118" s="208" t="s">
        <v>421</v>
      </c>
      <c r="C118" s="209"/>
      <c r="D118" s="209"/>
      <c r="E118" s="209"/>
      <c r="F118" s="209"/>
      <c r="G118" s="210"/>
    </row>
    <row r="119" spans="1:8" ht="15" customHeight="1">
      <c r="B119" s="211" t="s">
        <v>422</v>
      </c>
      <c r="C119" s="212"/>
      <c r="D119" s="212"/>
      <c r="E119" s="212"/>
      <c r="F119" s="212"/>
      <c r="G119" s="213"/>
    </row>
    <row r="120" spans="1:8" ht="15" customHeight="1">
      <c r="B120" s="214" t="s">
        <v>423</v>
      </c>
      <c r="C120" s="215"/>
      <c r="D120" s="215"/>
      <c r="E120" s="215"/>
      <c r="F120" s="215"/>
      <c r="G120" s="216"/>
    </row>
    <row r="121" spans="1:8" ht="89.25" customHeight="1">
      <c r="B121" s="214" t="s">
        <v>424</v>
      </c>
      <c r="C121" s="215"/>
      <c r="D121" s="215"/>
      <c r="E121" s="215"/>
      <c r="F121" s="215"/>
      <c r="G121" s="216"/>
      <c r="H121" s="52"/>
    </row>
    <row r="122" spans="1:8" ht="57.75" customHeight="1">
      <c r="B122" s="214" t="s">
        <v>425</v>
      </c>
      <c r="C122" s="215"/>
      <c r="D122" s="215"/>
      <c r="E122" s="215"/>
      <c r="F122" s="215"/>
      <c r="G122" s="53"/>
    </row>
    <row r="123" spans="1:8" ht="15" customHeight="1">
      <c r="B123" s="214" t="s">
        <v>426</v>
      </c>
      <c r="C123" s="215"/>
      <c r="D123" s="215"/>
      <c r="E123" s="215"/>
      <c r="F123" s="215"/>
      <c r="G123" s="216"/>
    </row>
    <row r="124" spans="1:8" ht="15" customHeight="1">
      <c r="B124" s="214" t="s">
        <v>427</v>
      </c>
      <c r="C124" s="215"/>
      <c r="D124" s="215"/>
      <c r="E124" s="215"/>
      <c r="F124" s="215"/>
      <c r="G124" s="216"/>
    </row>
    <row r="125" spans="1:8" ht="15" customHeight="1">
      <c r="B125" s="214" t="s">
        <v>428</v>
      </c>
      <c r="C125" s="215"/>
      <c r="D125" s="215"/>
      <c r="E125" s="215"/>
      <c r="F125" s="215"/>
      <c r="G125" s="216"/>
    </row>
    <row r="126" spans="1:8" ht="15" customHeight="1">
      <c r="B126" s="214" t="s">
        <v>429</v>
      </c>
      <c r="C126" s="215"/>
      <c r="D126" s="215"/>
      <c r="E126" s="215"/>
      <c r="F126" s="215"/>
      <c r="G126" s="216"/>
    </row>
    <row r="127" spans="1:8" ht="30" customHeight="1" thickBot="1">
      <c r="B127" s="203" t="s">
        <v>430</v>
      </c>
      <c r="C127" s="204"/>
      <c r="D127" s="204"/>
      <c r="E127" s="204"/>
      <c r="F127" s="204"/>
      <c r="G127" s="205"/>
    </row>
  </sheetData>
  <sheetProtection algorithmName="SHA-512" hashValue="+SkZXw+J/hXs8GfqWx45d4MqxhYdQbfKDuEe6iegtsB3XyR7ma3rqvdTBGR9nc4CIiaDuUQVa+OzdhMT4MdsDg==" saltValue="wdFzJYVpHhcsmhPwodGHsg==" spinCount="100000" sheet="1" objects="1" scenarios="1"/>
  <mergeCells count="21">
    <mergeCell ref="A1:G1"/>
    <mergeCell ref="B2:D2"/>
    <mergeCell ref="H2:H4"/>
    <mergeCell ref="A3:A4"/>
    <mergeCell ref="B3:B4"/>
    <mergeCell ref="D3:D4"/>
    <mergeCell ref="E3:E4"/>
    <mergeCell ref="F3:F4"/>
    <mergeCell ref="G3:G4"/>
    <mergeCell ref="B127:G127"/>
    <mergeCell ref="H9:H10"/>
    <mergeCell ref="H93:H94"/>
    <mergeCell ref="B118:G118"/>
    <mergeCell ref="B119:G119"/>
    <mergeCell ref="B120:G120"/>
    <mergeCell ref="B121:G121"/>
    <mergeCell ref="B122:F122"/>
    <mergeCell ref="B123:G123"/>
    <mergeCell ref="B124:G124"/>
    <mergeCell ref="B125:G125"/>
    <mergeCell ref="B126:G1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652E9-035E-4F8E-8C13-3B4DC42E8CD2}">
  <sheetPr codeName="Sheet1">
    <tabColor rgb="FFFFD966"/>
  </sheetPr>
  <dimension ref="B1:M97"/>
  <sheetViews>
    <sheetView topLeftCell="A34" zoomScaleNormal="100" zoomScaleSheetLayoutView="150" workbookViewId="0">
      <selection activeCell="M33" sqref="M33"/>
    </sheetView>
  </sheetViews>
  <sheetFormatPr defaultRowHeight="15"/>
  <sheetData>
    <row r="1" spans="2:11" ht="15" customHeight="1">
      <c r="B1" s="241" t="s">
        <v>17</v>
      </c>
      <c r="C1" s="241"/>
      <c r="D1" s="241"/>
      <c r="E1" s="241"/>
      <c r="F1" s="241"/>
      <c r="G1" s="241"/>
      <c r="H1" s="241"/>
      <c r="I1" s="241"/>
      <c r="J1" s="241"/>
      <c r="K1" s="241"/>
    </row>
    <row r="2" spans="2:11">
      <c r="B2" s="241"/>
      <c r="C2" s="241"/>
      <c r="D2" s="241"/>
      <c r="E2" s="241"/>
      <c r="F2" s="241"/>
      <c r="G2" s="241"/>
      <c r="H2" s="241"/>
      <c r="I2" s="241"/>
      <c r="J2" s="241"/>
      <c r="K2" s="241"/>
    </row>
    <row r="3" spans="2:11">
      <c r="B3" s="241"/>
      <c r="C3" s="241"/>
      <c r="D3" s="241"/>
      <c r="E3" s="241"/>
      <c r="F3" s="241"/>
      <c r="G3" s="241"/>
      <c r="H3" s="241"/>
      <c r="I3" s="241"/>
      <c r="J3" s="241"/>
      <c r="K3" s="241"/>
    </row>
    <row r="5" spans="2:11" ht="15.75" customHeight="1">
      <c r="B5" s="231" t="s">
        <v>431</v>
      </c>
      <c r="C5" s="232"/>
      <c r="D5" s="232"/>
      <c r="E5" s="232"/>
      <c r="F5" s="232"/>
      <c r="G5" s="232"/>
      <c r="H5" s="232"/>
      <c r="I5" s="232"/>
      <c r="J5" s="232"/>
      <c r="K5" s="232"/>
    </row>
    <row r="6" spans="2:11" ht="15.75" customHeight="1">
      <c r="B6" s="232"/>
      <c r="C6" s="232"/>
      <c r="D6" s="232"/>
      <c r="E6" s="232"/>
      <c r="F6" s="232"/>
      <c r="G6" s="232"/>
      <c r="H6" s="232"/>
      <c r="I6" s="232"/>
      <c r="J6" s="232"/>
      <c r="K6" s="232"/>
    </row>
    <row r="7" spans="2:11">
      <c r="B7" s="159" t="s">
        <v>432</v>
      </c>
    </row>
    <row r="8" spans="2:11" ht="15.75">
      <c r="B8" s="160"/>
      <c r="C8" s="161" t="s">
        <v>433</v>
      </c>
    </row>
    <row r="9" spans="2:11" ht="15.75">
      <c r="B9" s="160"/>
      <c r="C9" s="161" t="s">
        <v>434</v>
      </c>
    </row>
    <row r="10" spans="2:11" ht="15.75">
      <c r="B10" s="160"/>
      <c r="C10" s="161" t="s">
        <v>435</v>
      </c>
    </row>
    <row r="11" spans="2:11" ht="15.75">
      <c r="B11" s="160"/>
      <c r="C11" s="161" t="s">
        <v>436</v>
      </c>
    </row>
    <row r="12" spans="2:11" ht="15.75">
      <c r="B12" s="160"/>
      <c r="C12" s="161" t="s">
        <v>437</v>
      </c>
    </row>
    <row r="13" spans="2:11" ht="15.75">
      <c r="B13" s="160"/>
      <c r="C13" s="161" t="s">
        <v>438</v>
      </c>
    </row>
    <row r="14" spans="2:11">
      <c r="B14" s="162" t="s">
        <v>439</v>
      </c>
    </row>
    <row r="15" spans="2:11" ht="15.75">
      <c r="B15" s="160"/>
      <c r="C15" s="161" t="s">
        <v>433</v>
      </c>
    </row>
    <row r="16" spans="2:11" ht="15.75">
      <c r="B16" s="160"/>
      <c r="C16" s="161" t="s">
        <v>434</v>
      </c>
    </row>
    <row r="17" spans="2:11" ht="15.75">
      <c r="B17" s="160"/>
      <c r="C17" s="161" t="s">
        <v>435</v>
      </c>
    </row>
    <row r="18" spans="2:11" ht="15.75">
      <c r="B18" s="160"/>
      <c r="C18" s="161" t="s">
        <v>436</v>
      </c>
    </row>
    <row r="19" spans="2:11" ht="15.75">
      <c r="B19" s="160"/>
      <c r="C19" s="161" t="s">
        <v>437</v>
      </c>
    </row>
    <row r="20" spans="2:11" ht="15.75">
      <c r="B20" s="160"/>
      <c r="C20" s="161" t="s">
        <v>438</v>
      </c>
    </row>
    <row r="21" spans="2:11">
      <c r="B21" s="162" t="s">
        <v>440</v>
      </c>
    </row>
    <row r="22" spans="2:11" ht="15.75">
      <c r="B22" s="160"/>
      <c r="C22" s="161" t="s">
        <v>433</v>
      </c>
    </row>
    <row r="23" spans="2:11" ht="15.75">
      <c r="B23" s="160"/>
      <c r="C23" s="161" t="s">
        <v>434</v>
      </c>
    </row>
    <row r="24" spans="2:11" ht="15.75">
      <c r="B24" s="160"/>
      <c r="C24" s="161" t="s">
        <v>435</v>
      </c>
    </row>
    <row r="25" spans="2:11" ht="15.75">
      <c r="B25" s="160"/>
      <c r="C25" s="161" t="s">
        <v>436</v>
      </c>
    </row>
    <row r="26" spans="2:11" ht="15.75">
      <c r="B26" s="160"/>
      <c r="C26" s="161" t="s">
        <v>437</v>
      </c>
    </row>
    <row r="27" spans="2:11" ht="15.75">
      <c r="B27" s="160"/>
      <c r="C27" s="161" t="s">
        <v>438</v>
      </c>
    </row>
    <row r="28" spans="2:11">
      <c r="B28" s="162" t="s">
        <v>441</v>
      </c>
    </row>
    <row r="29" spans="2:11">
      <c r="B29" s="162"/>
      <c r="C29" s="235"/>
      <c r="D29" s="236"/>
      <c r="E29" s="236"/>
      <c r="F29" s="236"/>
      <c r="G29" s="236"/>
      <c r="H29" s="237"/>
    </row>
    <row r="30" spans="2:11" ht="15.75">
      <c r="B30" s="163"/>
      <c r="C30" s="238"/>
      <c r="D30" s="239"/>
      <c r="E30" s="239"/>
      <c r="F30" s="239"/>
      <c r="G30" s="239"/>
      <c r="H30" s="240"/>
    </row>
    <row r="31" spans="2:11" ht="15.75" customHeight="1">
      <c r="B31" s="231" t="s">
        <v>442</v>
      </c>
      <c r="C31" s="232"/>
      <c r="D31" s="232"/>
      <c r="E31" s="232"/>
      <c r="F31" s="232"/>
      <c r="G31" s="232"/>
      <c r="H31" s="232"/>
      <c r="I31" s="232"/>
      <c r="J31" s="232"/>
      <c r="K31" s="232"/>
    </row>
    <row r="32" spans="2:11" ht="15.75" customHeight="1">
      <c r="B32" s="232"/>
      <c r="C32" s="232"/>
      <c r="D32" s="232"/>
      <c r="E32" s="232"/>
      <c r="F32" s="232"/>
      <c r="G32" s="232"/>
      <c r="H32" s="232"/>
      <c r="I32" s="232"/>
      <c r="J32" s="232"/>
      <c r="K32" s="232"/>
    </row>
    <row r="33" spans="2:13" ht="15.75">
      <c r="B33" s="163"/>
      <c r="C33" s="235"/>
      <c r="D33" s="236"/>
      <c r="E33" s="236"/>
      <c r="F33" s="236"/>
      <c r="G33" s="236"/>
      <c r="H33" s="237"/>
    </row>
    <row r="34" spans="2:13" ht="15.75">
      <c r="B34" s="163"/>
      <c r="C34" s="238"/>
      <c r="D34" s="239"/>
      <c r="E34" s="239"/>
      <c r="F34" s="239"/>
      <c r="G34" s="239"/>
      <c r="H34" s="240"/>
      <c r="M34" s="158"/>
    </row>
    <row r="35" spans="2:13" ht="15.75" customHeight="1">
      <c r="B35" s="231" t="s">
        <v>443</v>
      </c>
      <c r="C35" s="232"/>
      <c r="D35" s="232"/>
      <c r="E35" s="232"/>
      <c r="F35" s="232"/>
      <c r="G35" s="232"/>
      <c r="H35" s="232"/>
      <c r="I35" s="232"/>
      <c r="J35" s="232"/>
      <c r="K35" s="232"/>
    </row>
    <row r="36" spans="2:13" ht="15.75" customHeight="1">
      <c r="B36" s="232"/>
      <c r="C36" s="232"/>
      <c r="D36" s="232"/>
      <c r="E36" s="232"/>
      <c r="F36" s="232"/>
      <c r="G36" s="232"/>
      <c r="H36" s="232"/>
      <c r="I36" s="232"/>
      <c r="J36" s="232"/>
      <c r="K36" s="232"/>
    </row>
    <row r="37" spans="2:13" ht="15.75">
      <c r="B37" s="160"/>
      <c r="C37" s="160" t="s">
        <v>444</v>
      </c>
    </row>
    <row r="38" spans="2:13" ht="15.75">
      <c r="B38" s="160"/>
      <c r="C38" s="164" t="s">
        <v>445</v>
      </c>
    </row>
    <row r="39" spans="2:13" ht="15.75">
      <c r="B39" s="160"/>
      <c r="C39" s="225"/>
      <c r="D39" s="226"/>
      <c r="E39" s="226"/>
      <c r="F39" s="226"/>
      <c r="G39" s="226"/>
      <c r="H39" s="227"/>
    </row>
    <row r="40" spans="2:13" ht="15.75">
      <c r="B40" s="163"/>
      <c r="C40" s="228"/>
      <c r="D40" s="229"/>
      <c r="E40" s="229"/>
      <c r="F40" s="229"/>
      <c r="G40" s="229"/>
      <c r="H40" s="230"/>
    </row>
    <row r="41" spans="2:13" ht="15.75">
      <c r="B41" s="165" t="s">
        <v>446</v>
      </c>
    </row>
    <row r="42" spans="2:13" ht="15.75">
      <c r="B42" s="160"/>
      <c r="C42" s="160" t="s">
        <v>447</v>
      </c>
    </row>
    <row r="43" spans="2:13" ht="15.75">
      <c r="B43" s="160"/>
      <c r="C43" s="160" t="s">
        <v>448</v>
      </c>
    </row>
    <row r="44" spans="2:13" ht="15.75">
      <c r="B44" s="160"/>
      <c r="C44" s="160" t="s">
        <v>449</v>
      </c>
    </row>
    <row r="45" spans="2:13" ht="15.75">
      <c r="B45" s="160"/>
      <c r="C45" s="160" t="s">
        <v>450</v>
      </c>
    </row>
    <row r="46" spans="2:13" ht="15.75">
      <c r="B46" s="160"/>
      <c r="C46" s="225"/>
      <c r="D46" s="226"/>
      <c r="E46" s="226"/>
      <c r="F46" s="226"/>
      <c r="G46" s="226"/>
      <c r="H46" s="227"/>
    </row>
    <row r="47" spans="2:13" ht="15.75">
      <c r="B47" s="163"/>
      <c r="C47" s="228"/>
      <c r="D47" s="229"/>
      <c r="E47" s="229"/>
      <c r="F47" s="229"/>
      <c r="G47" s="229"/>
      <c r="H47" s="230"/>
    </row>
    <row r="48" spans="2:13">
      <c r="B48" s="233" t="s">
        <v>451</v>
      </c>
      <c r="C48" s="234"/>
      <c r="D48" s="234"/>
      <c r="E48" s="234"/>
      <c r="F48" s="234"/>
      <c r="G48" s="234"/>
      <c r="H48" s="234"/>
      <c r="I48" s="234"/>
      <c r="J48" s="234"/>
      <c r="K48" s="234"/>
    </row>
    <row r="49" spans="2:11">
      <c r="B49" s="234"/>
      <c r="C49" s="234"/>
      <c r="D49" s="234"/>
      <c r="E49" s="234"/>
      <c r="F49" s="234"/>
      <c r="G49" s="234"/>
      <c r="H49" s="234"/>
      <c r="I49" s="234"/>
      <c r="J49" s="234"/>
      <c r="K49" s="234"/>
    </row>
    <row r="50" spans="2:11" ht="15.75">
      <c r="B50" s="160"/>
      <c r="C50" s="159" t="s">
        <v>452</v>
      </c>
    </row>
    <row r="51" spans="2:11" ht="15.75">
      <c r="B51" s="160"/>
      <c r="C51" s="159" t="s">
        <v>453</v>
      </c>
    </row>
    <row r="52" spans="2:11" ht="15.75">
      <c r="B52" s="160"/>
      <c r="C52" s="162" t="s">
        <v>454</v>
      </c>
    </row>
    <row r="53" spans="2:11" ht="15.75">
      <c r="B53" s="165" t="s">
        <v>455</v>
      </c>
    </row>
    <row r="54" spans="2:11" ht="15.75">
      <c r="B54" s="160"/>
      <c r="C54" s="162" t="s">
        <v>456</v>
      </c>
    </row>
    <row r="55" spans="2:11" ht="15.75">
      <c r="B55" s="160"/>
      <c r="C55" s="162" t="s">
        <v>457</v>
      </c>
    </row>
    <row r="56" spans="2:11">
      <c r="B56" s="162"/>
      <c r="C56" s="225"/>
      <c r="D56" s="226"/>
      <c r="E56" s="226"/>
      <c r="F56" s="226"/>
      <c r="G56" s="226"/>
      <c r="H56" s="227"/>
    </row>
    <row r="57" spans="2:11" ht="15.75">
      <c r="B57" s="163"/>
      <c r="C57" s="228"/>
      <c r="D57" s="229"/>
      <c r="E57" s="229"/>
      <c r="F57" s="229"/>
      <c r="G57" s="229"/>
      <c r="H57" s="230"/>
    </row>
    <row r="58" spans="2:11" ht="15.75" customHeight="1">
      <c r="B58" s="231" t="s">
        <v>458</v>
      </c>
      <c r="C58" s="232"/>
      <c r="D58" s="232"/>
      <c r="E58" s="232"/>
      <c r="F58" s="232"/>
      <c r="G58" s="232"/>
      <c r="H58" s="232"/>
      <c r="I58" s="232"/>
      <c r="J58" s="232"/>
      <c r="K58" s="232"/>
    </row>
    <row r="59" spans="2:11" ht="15.75" customHeight="1">
      <c r="B59" s="232"/>
      <c r="C59" s="232"/>
      <c r="D59" s="232"/>
      <c r="E59" s="232"/>
      <c r="F59" s="232"/>
      <c r="G59" s="232"/>
      <c r="H59" s="232"/>
      <c r="I59" s="232"/>
      <c r="J59" s="232"/>
      <c r="K59" s="232"/>
    </row>
    <row r="60" spans="2:11" ht="15.75">
      <c r="B60" s="160"/>
      <c r="C60" s="162" t="s">
        <v>459</v>
      </c>
    </row>
    <row r="61" spans="2:11" ht="15.75">
      <c r="B61" s="160"/>
      <c r="C61" s="162" t="s">
        <v>460</v>
      </c>
    </row>
    <row r="62" spans="2:11">
      <c r="B62" s="162"/>
      <c r="C62" s="225"/>
      <c r="D62" s="226"/>
      <c r="E62" s="226"/>
      <c r="F62" s="226"/>
      <c r="G62" s="226"/>
      <c r="H62" s="227"/>
    </row>
    <row r="63" spans="2:11">
      <c r="B63" s="162"/>
      <c r="C63" s="228"/>
      <c r="D63" s="229"/>
      <c r="E63" s="229"/>
      <c r="F63" s="229"/>
      <c r="G63" s="229"/>
      <c r="H63" s="230"/>
    </row>
    <row r="64" spans="2:11">
      <c r="B64" s="166" t="s">
        <v>461</v>
      </c>
    </row>
    <row r="65" spans="2:11" ht="15.75">
      <c r="B65" s="160"/>
      <c r="C65" s="162" t="s">
        <v>462</v>
      </c>
    </row>
    <row r="66" spans="2:11" ht="15.75">
      <c r="B66" s="160"/>
      <c r="C66" s="162" t="s">
        <v>463</v>
      </c>
    </row>
    <row r="67" spans="2:11" ht="15.75">
      <c r="B67" s="160"/>
      <c r="C67" s="162" t="s">
        <v>464</v>
      </c>
    </row>
    <row r="68" spans="2:11">
      <c r="B68" s="162"/>
      <c r="C68" s="225"/>
      <c r="D68" s="226"/>
      <c r="E68" s="226"/>
      <c r="F68" s="226"/>
      <c r="G68" s="226"/>
      <c r="H68" s="227"/>
    </row>
    <row r="69" spans="2:11" ht="15.75">
      <c r="B69" s="163"/>
      <c r="C69" s="228"/>
      <c r="D69" s="229"/>
      <c r="E69" s="229"/>
      <c r="F69" s="229"/>
      <c r="G69" s="229"/>
      <c r="H69" s="230"/>
    </row>
    <row r="70" spans="2:11" ht="15.75" customHeight="1">
      <c r="B70" s="231" t="s">
        <v>465</v>
      </c>
      <c r="C70" s="232"/>
      <c r="D70" s="232"/>
      <c r="E70" s="232"/>
      <c r="F70" s="232"/>
      <c r="G70" s="232"/>
      <c r="H70" s="232"/>
      <c r="I70" s="232"/>
      <c r="J70" s="232"/>
      <c r="K70" s="232"/>
    </row>
    <row r="71" spans="2:11" ht="15.75" customHeight="1">
      <c r="B71" s="232"/>
      <c r="C71" s="232"/>
      <c r="D71" s="232"/>
      <c r="E71" s="232"/>
      <c r="F71" s="232"/>
      <c r="G71" s="232"/>
      <c r="H71" s="232"/>
      <c r="I71" s="232"/>
      <c r="J71" s="232"/>
      <c r="K71" s="232"/>
    </row>
    <row r="72" spans="2:11" ht="15.75">
      <c r="B72" s="160"/>
      <c r="C72" s="162" t="s">
        <v>459</v>
      </c>
    </row>
    <row r="73" spans="2:11" ht="15.75">
      <c r="B73" s="160"/>
      <c r="C73" s="162" t="s">
        <v>460</v>
      </c>
    </row>
    <row r="74" spans="2:11">
      <c r="B74" s="162"/>
      <c r="C74" s="225"/>
      <c r="D74" s="226"/>
      <c r="E74" s="226"/>
      <c r="F74" s="226"/>
      <c r="G74" s="226"/>
      <c r="H74" s="227"/>
    </row>
    <row r="75" spans="2:11" ht="15.75">
      <c r="B75" s="163"/>
      <c r="C75" s="228"/>
      <c r="D75" s="229"/>
      <c r="E75" s="229"/>
      <c r="F75" s="229"/>
      <c r="G75" s="229"/>
      <c r="H75" s="230"/>
    </row>
    <row r="76" spans="2:11" ht="15.75" customHeight="1">
      <c r="B76" s="233" t="s">
        <v>466</v>
      </c>
      <c r="C76" s="234"/>
      <c r="D76" s="234"/>
      <c r="E76" s="234"/>
      <c r="F76" s="234"/>
      <c r="G76" s="234"/>
      <c r="H76" s="234"/>
      <c r="I76" s="234"/>
      <c r="J76" s="234"/>
      <c r="K76" s="234"/>
    </row>
    <row r="77" spans="2:11">
      <c r="B77" s="234"/>
      <c r="C77" s="234"/>
      <c r="D77" s="234"/>
      <c r="E77" s="234"/>
      <c r="F77" s="234"/>
      <c r="G77" s="234"/>
      <c r="H77" s="234"/>
      <c r="I77" s="234"/>
      <c r="J77" s="234"/>
      <c r="K77" s="234"/>
    </row>
    <row r="78" spans="2:11" ht="15.75">
      <c r="B78" s="160"/>
      <c r="C78" s="162" t="s">
        <v>456</v>
      </c>
    </row>
    <row r="79" spans="2:11" ht="15.75">
      <c r="B79" s="160"/>
      <c r="C79" s="162" t="s">
        <v>467</v>
      </c>
    </row>
    <row r="80" spans="2:11">
      <c r="B80" s="162"/>
      <c r="C80" s="225"/>
      <c r="D80" s="226"/>
      <c r="E80" s="226"/>
      <c r="F80" s="226"/>
      <c r="G80" s="226"/>
      <c r="H80" s="227"/>
    </row>
    <row r="81" spans="2:11" ht="15.75">
      <c r="B81" s="163"/>
      <c r="C81" s="228"/>
      <c r="D81" s="229"/>
      <c r="E81" s="229"/>
      <c r="F81" s="229"/>
      <c r="G81" s="229"/>
      <c r="H81" s="230"/>
    </row>
    <row r="82" spans="2:11" ht="15.75" customHeight="1">
      <c r="B82" s="232" t="s">
        <v>468</v>
      </c>
      <c r="C82" s="232"/>
      <c r="D82" s="232"/>
      <c r="E82" s="232"/>
      <c r="F82" s="232"/>
      <c r="G82" s="232"/>
      <c r="H82" s="232"/>
      <c r="I82" s="232"/>
      <c r="J82" s="232"/>
      <c r="K82" s="232"/>
    </row>
    <row r="83" spans="2:11" ht="15.75" customHeight="1">
      <c r="B83" s="232"/>
      <c r="C83" s="232"/>
      <c r="D83" s="232"/>
      <c r="E83" s="232"/>
      <c r="F83" s="232"/>
      <c r="G83" s="232"/>
      <c r="H83" s="232"/>
      <c r="I83" s="232"/>
      <c r="J83" s="232"/>
      <c r="K83" s="232"/>
    </row>
    <row r="84" spans="2:11" ht="15.75">
      <c r="B84" s="160"/>
      <c r="C84" s="162" t="s">
        <v>469</v>
      </c>
    </row>
    <row r="85" spans="2:11" ht="15.75">
      <c r="B85" s="160"/>
      <c r="C85" s="162" t="s">
        <v>470</v>
      </c>
    </row>
    <row r="86" spans="2:11" ht="15.75">
      <c r="B86" s="160"/>
      <c r="C86" s="162" t="s">
        <v>471</v>
      </c>
    </row>
    <row r="87" spans="2:11" ht="15.75">
      <c r="B87" s="160"/>
      <c r="C87" s="162" t="s">
        <v>472</v>
      </c>
    </row>
    <row r="88" spans="2:11" ht="15.75">
      <c r="B88" s="160"/>
      <c r="C88" s="162" t="s">
        <v>473</v>
      </c>
    </row>
    <row r="89" spans="2:11" ht="15.75">
      <c r="B89" s="160"/>
      <c r="C89" s="162" t="s">
        <v>474</v>
      </c>
    </row>
    <row r="90" spans="2:11">
      <c r="B90" s="162"/>
      <c r="C90" s="225"/>
      <c r="D90" s="226"/>
      <c r="E90" s="226"/>
      <c r="F90" s="226"/>
      <c r="G90" s="226"/>
      <c r="H90" s="227"/>
    </row>
    <row r="91" spans="2:11" ht="15.75">
      <c r="B91" s="163"/>
      <c r="C91" s="228"/>
      <c r="D91" s="229"/>
      <c r="E91" s="229"/>
      <c r="F91" s="229"/>
      <c r="G91" s="229"/>
      <c r="H91" s="230"/>
    </row>
    <row r="92" spans="2:11" ht="15.75" customHeight="1">
      <c r="B92" s="231" t="s">
        <v>475</v>
      </c>
      <c r="C92" s="232"/>
      <c r="D92" s="232"/>
      <c r="E92" s="232"/>
      <c r="F92" s="232"/>
      <c r="G92" s="232"/>
      <c r="H92" s="232"/>
      <c r="I92" s="232"/>
      <c r="J92" s="232"/>
      <c r="K92" s="232"/>
    </row>
    <row r="93" spans="2:11" ht="15.75" customHeight="1">
      <c r="B93" s="232"/>
      <c r="C93" s="232"/>
      <c r="D93" s="232"/>
      <c r="E93" s="232"/>
      <c r="F93" s="232"/>
      <c r="G93" s="232"/>
      <c r="H93" s="232"/>
      <c r="I93" s="232"/>
      <c r="J93" s="232"/>
      <c r="K93" s="232"/>
    </row>
    <row r="94" spans="2:11" ht="15.75">
      <c r="B94" s="160"/>
      <c r="C94" s="162" t="s">
        <v>476</v>
      </c>
    </row>
    <row r="95" spans="2:11" ht="15.75">
      <c r="B95" s="160"/>
      <c r="C95" s="162" t="s">
        <v>477</v>
      </c>
    </row>
    <row r="96" spans="2:11" ht="15.75">
      <c r="B96" s="160"/>
      <c r="C96" s="162" t="s">
        <v>478</v>
      </c>
    </row>
    <row r="97" spans="2:3" ht="15.75">
      <c r="B97" s="160"/>
      <c r="C97" s="162" t="s">
        <v>479</v>
      </c>
    </row>
  </sheetData>
  <mergeCells count="20">
    <mergeCell ref="B1:K3"/>
    <mergeCell ref="B58:K59"/>
    <mergeCell ref="C39:H40"/>
    <mergeCell ref="C33:H34"/>
    <mergeCell ref="C56:H57"/>
    <mergeCell ref="C90:H91"/>
    <mergeCell ref="C80:H81"/>
    <mergeCell ref="C74:H75"/>
    <mergeCell ref="B82:K83"/>
    <mergeCell ref="B92:K93"/>
    <mergeCell ref="B76:K77"/>
    <mergeCell ref="C68:H69"/>
    <mergeCell ref="B70:K71"/>
    <mergeCell ref="C46:H47"/>
    <mergeCell ref="C62:H63"/>
    <mergeCell ref="B5:K6"/>
    <mergeCell ref="B31:K32"/>
    <mergeCell ref="B35:K36"/>
    <mergeCell ref="B48:K49"/>
    <mergeCell ref="C29:H30"/>
  </mergeCells>
  <pageMargins left="0.25" right="0.25" top="0.75" bottom="0.75" header="0.3" footer="0.3"/>
  <pageSetup scale="95" orientation="portrait" r:id="rId1"/>
  <headerFooter>
    <oddFooter>&amp;R&amp;P</oddFooter>
  </headerFooter>
  <rowBreaks count="2" manualBreakCount="2">
    <brk id="30" max="16383" man="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54" r:id="rId4" name="Check Box 38">
              <controlPr defaultSize="0" autoFill="0" autoLine="0" autoPict="0">
                <anchor moveWithCells="1">
                  <from>
                    <xdr:col>1</xdr:col>
                    <xdr:colOff>209550</xdr:colOff>
                    <xdr:row>7</xdr:row>
                    <xdr:rowOff>9525</xdr:rowOff>
                  </from>
                  <to>
                    <xdr:col>1</xdr:col>
                    <xdr:colOff>438150</xdr:colOff>
                    <xdr:row>8</xdr:row>
                    <xdr:rowOff>0</xdr:rowOff>
                  </to>
                </anchor>
              </controlPr>
            </control>
          </mc:Choice>
        </mc:AlternateContent>
        <mc:AlternateContent xmlns:mc="http://schemas.openxmlformats.org/markup-compatibility/2006">
          <mc:Choice Requires="x14">
            <control shapeId="9255" r:id="rId5" name="Check Box 39">
              <controlPr defaultSize="0" autoFill="0" autoLine="0" autoPict="0">
                <anchor moveWithCells="1">
                  <from>
                    <xdr:col>1</xdr:col>
                    <xdr:colOff>209550</xdr:colOff>
                    <xdr:row>8</xdr:row>
                    <xdr:rowOff>9525</xdr:rowOff>
                  </from>
                  <to>
                    <xdr:col>1</xdr:col>
                    <xdr:colOff>438150</xdr:colOff>
                    <xdr:row>9</xdr:row>
                    <xdr:rowOff>0</xdr:rowOff>
                  </to>
                </anchor>
              </controlPr>
            </control>
          </mc:Choice>
        </mc:AlternateContent>
        <mc:AlternateContent xmlns:mc="http://schemas.openxmlformats.org/markup-compatibility/2006">
          <mc:Choice Requires="x14">
            <control shapeId="9256" r:id="rId6" name="Check Box 40">
              <controlPr defaultSize="0" autoFill="0" autoLine="0" autoPict="0">
                <anchor moveWithCells="1">
                  <from>
                    <xdr:col>1</xdr:col>
                    <xdr:colOff>209550</xdr:colOff>
                    <xdr:row>9</xdr:row>
                    <xdr:rowOff>9525</xdr:rowOff>
                  </from>
                  <to>
                    <xdr:col>1</xdr:col>
                    <xdr:colOff>438150</xdr:colOff>
                    <xdr:row>10</xdr:row>
                    <xdr:rowOff>0</xdr:rowOff>
                  </to>
                </anchor>
              </controlPr>
            </control>
          </mc:Choice>
        </mc:AlternateContent>
        <mc:AlternateContent xmlns:mc="http://schemas.openxmlformats.org/markup-compatibility/2006">
          <mc:Choice Requires="x14">
            <control shapeId="9257" r:id="rId7" name="Check Box 41">
              <controlPr defaultSize="0" autoFill="0" autoLine="0" autoPict="0">
                <anchor moveWithCells="1">
                  <from>
                    <xdr:col>1</xdr:col>
                    <xdr:colOff>209550</xdr:colOff>
                    <xdr:row>10</xdr:row>
                    <xdr:rowOff>9525</xdr:rowOff>
                  </from>
                  <to>
                    <xdr:col>1</xdr:col>
                    <xdr:colOff>438150</xdr:colOff>
                    <xdr:row>11</xdr:row>
                    <xdr:rowOff>0</xdr:rowOff>
                  </to>
                </anchor>
              </controlPr>
            </control>
          </mc:Choice>
        </mc:AlternateContent>
        <mc:AlternateContent xmlns:mc="http://schemas.openxmlformats.org/markup-compatibility/2006">
          <mc:Choice Requires="x14">
            <control shapeId="9258" r:id="rId8" name="Check Box 42">
              <controlPr defaultSize="0" autoFill="0" autoLine="0" autoPict="0">
                <anchor moveWithCells="1">
                  <from>
                    <xdr:col>1</xdr:col>
                    <xdr:colOff>209550</xdr:colOff>
                    <xdr:row>11</xdr:row>
                    <xdr:rowOff>9525</xdr:rowOff>
                  </from>
                  <to>
                    <xdr:col>1</xdr:col>
                    <xdr:colOff>438150</xdr:colOff>
                    <xdr:row>12</xdr:row>
                    <xdr:rowOff>0</xdr:rowOff>
                  </to>
                </anchor>
              </controlPr>
            </control>
          </mc:Choice>
        </mc:AlternateContent>
        <mc:AlternateContent xmlns:mc="http://schemas.openxmlformats.org/markup-compatibility/2006">
          <mc:Choice Requires="x14">
            <control shapeId="9259" r:id="rId9" name="Check Box 43">
              <controlPr defaultSize="0" autoFill="0" autoLine="0" autoPict="0">
                <anchor moveWithCells="1">
                  <from>
                    <xdr:col>1</xdr:col>
                    <xdr:colOff>209550</xdr:colOff>
                    <xdr:row>12</xdr:row>
                    <xdr:rowOff>9525</xdr:rowOff>
                  </from>
                  <to>
                    <xdr:col>1</xdr:col>
                    <xdr:colOff>438150</xdr:colOff>
                    <xdr:row>13</xdr:row>
                    <xdr:rowOff>0</xdr:rowOff>
                  </to>
                </anchor>
              </controlPr>
            </control>
          </mc:Choice>
        </mc:AlternateContent>
        <mc:AlternateContent xmlns:mc="http://schemas.openxmlformats.org/markup-compatibility/2006">
          <mc:Choice Requires="x14">
            <control shapeId="9260" r:id="rId10" name="Check Box 44">
              <controlPr defaultSize="0" autoFill="0" autoLine="0" autoPict="0">
                <anchor moveWithCells="1">
                  <from>
                    <xdr:col>1</xdr:col>
                    <xdr:colOff>209550</xdr:colOff>
                    <xdr:row>14</xdr:row>
                    <xdr:rowOff>9525</xdr:rowOff>
                  </from>
                  <to>
                    <xdr:col>1</xdr:col>
                    <xdr:colOff>438150</xdr:colOff>
                    <xdr:row>15</xdr:row>
                    <xdr:rowOff>0</xdr:rowOff>
                  </to>
                </anchor>
              </controlPr>
            </control>
          </mc:Choice>
        </mc:AlternateContent>
        <mc:AlternateContent xmlns:mc="http://schemas.openxmlformats.org/markup-compatibility/2006">
          <mc:Choice Requires="x14">
            <control shapeId="9261" r:id="rId11" name="Check Box 45">
              <controlPr defaultSize="0" autoFill="0" autoLine="0" autoPict="0">
                <anchor moveWithCells="1">
                  <from>
                    <xdr:col>1</xdr:col>
                    <xdr:colOff>209550</xdr:colOff>
                    <xdr:row>15</xdr:row>
                    <xdr:rowOff>9525</xdr:rowOff>
                  </from>
                  <to>
                    <xdr:col>1</xdr:col>
                    <xdr:colOff>438150</xdr:colOff>
                    <xdr:row>16</xdr:row>
                    <xdr:rowOff>0</xdr:rowOff>
                  </to>
                </anchor>
              </controlPr>
            </control>
          </mc:Choice>
        </mc:AlternateContent>
        <mc:AlternateContent xmlns:mc="http://schemas.openxmlformats.org/markup-compatibility/2006">
          <mc:Choice Requires="x14">
            <control shapeId="9262" r:id="rId12" name="Check Box 46">
              <controlPr defaultSize="0" autoFill="0" autoLine="0" autoPict="0">
                <anchor moveWithCells="1">
                  <from>
                    <xdr:col>1</xdr:col>
                    <xdr:colOff>209550</xdr:colOff>
                    <xdr:row>16</xdr:row>
                    <xdr:rowOff>9525</xdr:rowOff>
                  </from>
                  <to>
                    <xdr:col>1</xdr:col>
                    <xdr:colOff>438150</xdr:colOff>
                    <xdr:row>17</xdr:row>
                    <xdr:rowOff>0</xdr:rowOff>
                  </to>
                </anchor>
              </controlPr>
            </control>
          </mc:Choice>
        </mc:AlternateContent>
        <mc:AlternateContent xmlns:mc="http://schemas.openxmlformats.org/markup-compatibility/2006">
          <mc:Choice Requires="x14">
            <control shapeId="9263" r:id="rId13" name="Check Box 47">
              <controlPr defaultSize="0" autoFill="0" autoLine="0" autoPict="0">
                <anchor moveWithCells="1">
                  <from>
                    <xdr:col>1</xdr:col>
                    <xdr:colOff>209550</xdr:colOff>
                    <xdr:row>17</xdr:row>
                    <xdr:rowOff>9525</xdr:rowOff>
                  </from>
                  <to>
                    <xdr:col>1</xdr:col>
                    <xdr:colOff>438150</xdr:colOff>
                    <xdr:row>18</xdr:row>
                    <xdr:rowOff>0</xdr:rowOff>
                  </to>
                </anchor>
              </controlPr>
            </control>
          </mc:Choice>
        </mc:AlternateContent>
        <mc:AlternateContent xmlns:mc="http://schemas.openxmlformats.org/markup-compatibility/2006">
          <mc:Choice Requires="x14">
            <control shapeId="9264" r:id="rId14" name="Check Box 48">
              <controlPr defaultSize="0" autoFill="0" autoLine="0" autoPict="0">
                <anchor moveWithCells="1">
                  <from>
                    <xdr:col>1</xdr:col>
                    <xdr:colOff>209550</xdr:colOff>
                    <xdr:row>18</xdr:row>
                    <xdr:rowOff>9525</xdr:rowOff>
                  </from>
                  <to>
                    <xdr:col>1</xdr:col>
                    <xdr:colOff>438150</xdr:colOff>
                    <xdr:row>19</xdr:row>
                    <xdr:rowOff>0</xdr:rowOff>
                  </to>
                </anchor>
              </controlPr>
            </control>
          </mc:Choice>
        </mc:AlternateContent>
        <mc:AlternateContent xmlns:mc="http://schemas.openxmlformats.org/markup-compatibility/2006">
          <mc:Choice Requires="x14">
            <control shapeId="9265" r:id="rId15" name="Check Box 49">
              <controlPr defaultSize="0" autoFill="0" autoLine="0" autoPict="0">
                <anchor moveWithCells="1">
                  <from>
                    <xdr:col>1</xdr:col>
                    <xdr:colOff>209550</xdr:colOff>
                    <xdr:row>19</xdr:row>
                    <xdr:rowOff>9525</xdr:rowOff>
                  </from>
                  <to>
                    <xdr:col>1</xdr:col>
                    <xdr:colOff>438150</xdr:colOff>
                    <xdr:row>20</xdr:row>
                    <xdr:rowOff>0</xdr:rowOff>
                  </to>
                </anchor>
              </controlPr>
            </control>
          </mc:Choice>
        </mc:AlternateContent>
        <mc:AlternateContent xmlns:mc="http://schemas.openxmlformats.org/markup-compatibility/2006">
          <mc:Choice Requires="x14">
            <control shapeId="9266" r:id="rId16" name="Check Box 50">
              <controlPr defaultSize="0" autoFill="0" autoLine="0" autoPict="0">
                <anchor moveWithCells="1">
                  <from>
                    <xdr:col>1</xdr:col>
                    <xdr:colOff>209550</xdr:colOff>
                    <xdr:row>21</xdr:row>
                    <xdr:rowOff>9525</xdr:rowOff>
                  </from>
                  <to>
                    <xdr:col>1</xdr:col>
                    <xdr:colOff>438150</xdr:colOff>
                    <xdr:row>22</xdr:row>
                    <xdr:rowOff>0</xdr:rowOff>
                  </to>
                </anchor>
              </controlPr>
            </control>
          </mc:Choice>
        </mc:AlternateContent>
        <mc:AlternateContent xmlns:mc="http://schemas.openxmlformats.org/markup-compatibility/2006">
          <mc:Choice Requires="x14">
            <control shapeId="9267" r:id="rId17" name="Check Box 51">
              <controlPr defaultSize="0" autoFill="0" autoLine="0" autoPict="0">
                <anchor moveWithCells="1">
                  <from>
                    <xdr:col>1</xdr:col>
                    <xdr:colOff>209550</xdr:colOff>
                    <xdr:row>22</xdr:row>
                    <xdr:rowOff>9525</xdr:rowOff>
                  </from>
                  <to>
                    <xdr:col>1</xdr:col>
                    <xdr:colOff>438150</xdr:colOff>
                    <xdr:row>23</xdr:row>
                    <xdr:rowOff>0</xdr:rowOff>
                  </to>
                </anchor>
              </controlPr>
            </control>
          </mc:Choice>
        </mc:AlternateContent>
        <mc:AlternateContent xmlns:mc="http://schemas.openxmlformats.org/markup-compatibility/2006">
          <mc:Choice Requires="x14">
            <control shapeId="9268" r:id="rId18" name="Check Box 52">
              <controlPr defaultSize="0" autoFill="0" autoLine="0" autoPict="0">
                <anchor moveWithCells="1">
                  <from>
                    <xdr:col>1</xdr:col>
                    <xdr:colOff>209550</xdr:colOff>
                    <xdr:row>23</xdr:row>
                    <xdr:rowOff>9525</xdr:rowOff>
                  </from>
                  <to>
                    <xdr:col>1</xdr:col>
                    <xdr:colOff>438150</xdr:colOff>
                    <xdr:row>24</xdr:row>
                    <xdr:rowOff>0</xdr:rowOff>
                  </to>
                </anchor>
              </controlPr>
            </control>
          </mc:Choice>
        </mc:AlternateContent>
        <mc:AlternateContent xmlns:mc="http://schemas.openxmlformats.org/markup-compatibility/2006">
          <mc:Choice Requires="x14">
            <control shapeId="9269" r:id="rId19" name="Check Box 53">
              <controlPr defaultSize="0" autoFill="0" autoLine="0" autoPict="0">
                <anchor moveWithCells="1">
                  <from>
                    <xdr:col>1</xdr:col>
                    <xdr:colOff>209550</xdr:colOff>
                    <xdr:row>24</xdr:row>
                    <xdr:rowOff>9525</xdr:rowOff>
                  </from>
                  <to>
                    <xdr:col>1</xdr:col>
                    <xdr:colOff>438150</xdr:colOff>
                    <xdr:row>25</xdr:row>
                    <xdr:rowOff>0</xdr:rowOff>
                  </to>
                </anchor>
              </controlPr>
            </control>
          </mc:Choice>
        </mc:AlternateContent>
        <mc:AlternateContent xmlns:mc="http://schemas.openxmlformats.org/markup-compatibility/2006">
          <mc:Choice Requires="x14">
            <control shapeId="9270" r:id="rId20" name="Check Box 54">
              <controlPr defaultSize="0" autoFill="0" autoLine="0" autoPict="0">
                <anchor moveWithCells="1">
                  <from>
                    <xdr:col>1</xdr:col>
                    <xdr:colOff>209550</xdr:colOff>
                    <xdr:row>25</xdr:row>
                    <xdr:rowOff>9525</xdr:rowOff>
                  </from>
                  <to>
                    <xdr:col>1</xdr:col>
                    <xdr:colOff>438150</xdr:colOff>
                    <xdr:row>26</xdr:row>
                    <xdr:rowOff>0</xdr:rowOff>
                  </to>
                </anchor>
              </controlPr>
            </control>
          </mc:Choice>
        </mc:AlternateContent>
        <mc:AlternateContent xmlns:mc="http://schemas.openxmlformats.org/markup-compatibility/2006">
          <mc:Choice Requires="x14">
            <control shapeId="9271" r:id="rId21" name="Check Box 55">
              <controlPr defaultSize="0" autoFill="0" autoLine="0" autoPict="0">
                <anchor moveWithCells="1">
                  <from>
                    <xdr:col>1</xdr:col>
                    <xdr:colOff>209550</xdr:colOff>
                    <xdr:row>26</xdr:row>
                    <xdr:rowOff>9525</xdr:rowOff>
                  </from>
                  <to>
                    <xdr:col>1</xdr:col>
                    <xdr:colOff>438150</xdr:colOff>
                    <xdr:row>27</xdr:row>
                    <xdr:rowOff>0</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1</xdr:col>
                    <xdr:colOff>209550</xdr:colOff>
                    <xdr:row>36</xdr:row>
                    <xdr:rowOff>9525</xdr:rowOff>
                  </from>
                  <to>
                    <xdr:col>1</xdr:col>
                    <xdr:colOff>438150</xdr:colOff>
                    <xdr:row>37</xdr:row>
                    <xdr:rowOff>0</xdr:rowOff>
                  </to>
                </anchor>
              </controlPr>
            </control>
          </mc:Choice>
        </mc:AlternateContent>
        <mc:AlternateContent xmlns:mc="http://schemas.openxmlformats.org/markup-compatibility/2006">
          <mc:Choice Requires="x14">
            <control shapeId="9273" r:id="rId23" name="Check Box 57">
              <controlPr defaultSize="0" autoFill="0" autoLine="0" autoPict="0">
                <anchor moveWithCells="1">
                  <from>
                    <xdr:col>1</xdr:col>
                    <xdr:colOff>209550</xdr:colOff>
                    <xdr:row>37</xdr:row>
                    <xdr:rowOff>9525</xdr:rowOff>
                  </from>
                  <to>
                    <xdr:col>1</xdr:col>
                    <xdr:colOff>438150</xdr:colOff>
                    <xdr:row>38</xdr:row>
                    <xdr:rowOff>0</xdr:rowOff>
                  </to>
                </anchor>
              </controlPr>
            </control>
          </mc:Choice>
        </mc:AlternateContent>
        <mc:AlternateContent xmlns:mc="http://schemas.openxmlformats.org/markup-compatibility/2006">
          <mc:Choice Requires="x14">
            <control shapeId="9274" r:id="rId24" name="Check Box 58">
              <controlPr defaultSize="0" autoFill="0" autoLine="0" autoPict="0">
                <anchor moveWithCells="1">
                  <from>
                    <xdr:col>1</xdr:col>
                    <xdr:colOff>209550</xdr:colOff>
                    <xdr:row>41</xdr:row>
                    <xdr:rowOff>9525</xdr:rowOff>
                  </from>
                  <to>
                    <xdr:col>1</xdr:col>
                    <xdr:colOff>438150</xdr:colOff>
                    <xdr:row>42</xdr:row>
                    <xdr:rowOff>0</xdr:rowOff>
                  </to>
                </anchor>
              </controlPr>
            </control>
          </mc:Choice>
        </mc:AlternateContent>
        <mc:AlternateContent xmlns:mc="http://schemas.openxmlformats.org/markup-compatibility/2006">
          <mc:Choice Requires="x14">
            <control shapeId="9275" r:id="rId25" name="Check Box 59">
              <controlPr defaultSize="0" autoFill="0" autoLine="0" autoPict="0">
                <anchor moveWithCells="1">
                  <from>
                    <xdr:col>1</xdr:col>
                    <xdr:colOff>209550</xdr:colOff>
                    <xdr:row>42</xdr:row>
                    <xdr:rowOff>9525</xdr:rowOff>
                  </from>
                  <to>
                    <xdr:col>1</xdr:col>
                    <xdr:colOff>438150</xdr:colOff>
                    <xdr:row>43</xdr:row>
                    <xdr:rowOff>0</xdr:rowOff>
                  </to>
                </anchor>
              </controlPr>
            </control>
          </mc:Choice>
        </mc:AlternateContent>
        <mc:AlternateContent xmlns:mc="http://schemas.openxmlformats.org/markup-compatibility/2006">
          <mc:Choice Requires="x14">
            <control shapeId="9276" r:id="rId26" name="Check Box 60">
              <controlPr defaultSize="0" autoFill="0" autoLine="0" autoPict="0">
                <anchor moveWithCells="1">
                  <from>
                    <xdr:col>1</xdr:col>
                    <xdr:colOff>209550</xdr:colOff>
                    <xdr:row>43</xdr:row>
                    <xdr:rowOff>9525</xdr:rowOff>
                  </from>
                  <to>
                    <xdr:col>1</xdr:col>
                    <xdr:colOff>438150</xdr:colOff>
                    <xdr:row>44</xdr:row>
                    <xdr:rowOff>0</xdr:rowOff>
                  </to>
                </anchor>
              </controlPr>
            </control>
          </mc:Choice>
        </mc:AlternateContent>
        <mc:AlternateContent xmlns:mc="http://schemas.openxmlformats.org/markup-compatibility/2006">
          <mc:Choice Requires="x14">
            <control shapeId="9277" r:id="rId27" name="Check Box 61">
              <controlPr defaultSize="0" autoFill="0" autoLine="0" autoPict="0">
                <anchor moveWithCells="1">
                  <from>
                    <xdr:col>1</xdr:col>
                    <xdr:colOff>209550</xdr:colOff>
                    <xdr:row>44</xdr:row>
                    <xdr:rowOff>9525</xdr:rowOff>
                  </from>
                  <to>
                    <xdr:col>1</xdr:col>
                    <xdr:colOff>438150</xdr:colOff>
                    <xdr:row>45</xdr:row>
                    <xdr:rowOff>0</xdr:rowOff>
                  </to>
                </anchor>
              </controlPr>
            </control>
          </mc:Choice>
        </mc:AlternateContent>
        <mc:AlternateContent xmlns:mc="http://schemas.openxmlformats.org/markup-compatibility/2006">
          <mc:Choice Requires="x14">
            <control shapeId="9280" r:id="rId28" name="Check Box 64">
              <controlPr defaultSize="0" autoFill="0" autoLine="0" autoPict="0">
                <anchor moveWithCells="1">
                  <from>
                    <xdr:col>1</xdr:col>
                    <xdr:colOff>209550</xdr:colOff>
                    <xdr:row>49</xdr:row>
                    <xdr:rowOff>9525</xdr:rowOff>
                  </from>
                  <to>
                    <xdr:col>1</xdr:col>
                    <xdr:colOff>438150</xdr:colOff>
                    <xdr:row>50</xdr:row>
                    <xdr:rowOff>9525</xdr:rowOff>
                  </to>
                </anchor>
              </controlPr>
            </control>
          </mc:Choice>
        </mc:AlternateContent>
        <mc:AlternateContent xmlns:mc="http://schemas.openxmlformats.org/markup-compatibility/2006">
          <mc:Choice Requires="x14">
            <control shapeId="9281" r:id="rId29" name="Check Box 65">
              <controlPr defaultSize="0" autoFill="0" autoLine="0" autoPict="0">
                <anchor moveWithCells="1">
                  <from>
                    <xdr:col>1</xdr:col>
                    <xdr:colOff>209550</xdr:colOff>
                    <xdr:row>50</xdr:row>
                    <xdr:rowOff>9525</xdr:rowOff>
                  </from>
                  <to>
                    <xdr:col>1</xdr:col>
                    <xdr:colOff>438150</xdr:colOff>
                    <xdr:row>51</xdr:row>
                    <xdr:rowOff>9525</xdr:rowOff>
                  </to>
                </anchor>
              </controlPr>
            </control>
          </mc:Choice>
        </mc:AlternateContent>
        <mc:AlternateContent xmlns:mc="http://schemas.openxmlformats.org/markup-compatibility/2006">
          <mc:Choice Requires="x14">
            <control shapeId="9282" r:id="rId30" name="Check Box 66">
              <controlPr defaultSize="0" autoFill="0" autoLine="0" autoPict="0">
                <anchor moveWithCells="1">
                  <from>
                    <xdr:col>1</xdr:col>
                    <xdr:colOff>209550</xdr:colOff>
                    <xdr:row>51</xdr:row>
                    <xdr:rowOff>9525</xdr:rowOff>
                  </from>
                  <to>
                    <xdr:col>1</xdr:col>
                    <xdr:colOff>438150</xdr:colOff>
                    <xdr:row>52</xdr:row>
                    <xdr:rowOff>9525</xdr:rowOff>
                  </to>
                </anchor>
              </controlPr>
            </control>
          </mc:Choice>
        </mc:AlternateContent>
        <mc:AlternateContent xmlns:mc="http://schemas.openxmlformats.org/markup-compatibility/2006">
          <mc:Choice Requires="x14">
            <control shapeId="9295" r:id="rId31" name="Check Box 79">
              <controlPr defaultSize="0" autoFill="0" autoLine="0" autoPict="0">
                <anchor moveWithCells="1">
                  <from>
                    <xdr:col>1</xdr:col>
                    <xdr:colOff>209550</xdr:colOff>
                    <xdr:row>53</xdr:row>
                    <xdr:rowOff>9525</xdr:rowOff>
                  </from>
                  <to>
                    <xdr:col>1</xdr:col>
                    <xdr:colOff>438150</xdr:colOff>
                    <xdr:row>54</xdr:row>
                    <xdr:rowOff>0</xdr:rowOff>
                  </to>
                </anchor>
              </controlPr>
            </control>
          </mc:Choice>
        </mc:AlternateContent>
        <mc:AlternateContent xmlns:mc="http://schemas.openxmlformats.org/markup-compatibility/2006">
          <mc:Choice Requires="x14">
            <control shapeId="9296" r:id="rId32" name="Check Box 80">
              <controlPr defaultSize="0" autoFill="0" autoLine="0" autoPict="0">
                <anchor moveWithCells="1">
                  <from>
                    <xdr:col>1</xdr:col>
                    <xdr:colOff>209550</xdr:colOff>
                    <xdr:row>54</xdr:row>
                    <xdr:rowOff>9525</xdr:rowOff>
                  </from>
                  <to>
                    <xdr:col>1</xdr:col>
                    <xdr:colOff>438150</xdr:colOff>
                    <xdr:row>55</xdr:row>
                    <xdr:rowOff>0</xdr:rowOff>
                  </to>
                </anchor>
              </controlPr>
            </control>
          </mc:Choice>
        </mc:AlternateContent>
        <mc:AlternateContent xmlns:mc="http://schemas.openxmlformats.org/markup-compatibility/2006">
          <mc:Choice Requires="x14">
            <control shapeId="9303" r:id="rId33" name="Check Box 87">
              <controlPr defaultSize="0" autoFill="0" autoLine="0" autoPict="0">
                <anchor moveWithCells="1">
                  <from>
                    <xdr:col>1</xdr:col>
                    <xdr:colOff>209550</xdr:colOff>
                    <xdr:row>59</xdr:row>
                    <xdr:rowOff>9525</xdr:rowOff>
                  </from>
                  <to>
                    <xdr:col>1</xdr:col>
                    <xdr:colOff>438150</xdr:colOff>
                    <xdr:row>60</xdr:row>
                    <xdr:rowOff>0</xdr:rowOff>
                  </to>
                </anchor>
              </controlPr>
            </control>
          </mc:Choice>
        </mc:AlternateContent>
        <mc:AlternateContent xmlns:mc="http://schemas.openxmlformats.org/markup-compatibility/2006">
          <mc:Choice Requires="x14">
            <control shapeId="9304" r:id="rId34" name="Check Box 88">
              <controlPr defaultSize="0" autoFill="0" autoLine="0" autoPict="0">
                <anchor moveWithCells="1">
                  <from>
                    <xdr:col>1</xdr:col>
                    <xdr:colOff>209550</xdr:colOff>
                    <xdr:row>60</xdr:row>
                    <xdr:rowOff>9525</xdr:rowOff>
                  </from>
                  <to>
                    <xdr:col>1</xdr:col>
                    <xdr:colOff>438150</xdr:colOff>
                    <xdr:row>61</xdr:row>
                    <xdr:rowOff>0</xdr:rowOff>
                  </to>
                </anchor>
              </controlPr>
            </control>
          </mc:Choice>
        </mc:AlternateContent>
        <mc:AlternateContent xmlns:mc="http://schemas.openxmlformats.org/markup-compatibility/2006">
          <mc:Choice Requires="x14">
            <control shapeId="9305" r:id="rId35" name="Check Box 89">
              <controlPr defaultSize="0" autoFill="0" autoLine="0" autoPict="0">
                <anchor moveWithCells="1">
                  <from>
                    <xdr:col>1</xdr:col>
                    <xdr:colOff>209550</xdr:colOff>
                    <xdr:row>64</xdr:row>
                    <xdr:rowOff>9525</xdr:rowOff>
                  </from>
                  <to>
                    <xdr:col>1</xdr:col>
                    <xdr:colOff>438150</xdr:colOff>
                    <xdr:row>65</xdr:row>
                    <xdr:rowOff>0</xdr:rowOff>
                  </to>
                </anchor>
              </controlPr>
            </control>
          </mc:Choice>
        </mc:AlternateContent>
        <mc:AlternateContent xmlns:mc="http://schemas.openxmlformats.org/markup-compatibility/2006">
          <mc:Choice Requires="x14">
            <control shapeId="9306" r:id="rId36" name="Check Box 90">
              <controlPr defaultSize="0" autoFill="0" autoLine="0" autoPict="0">
                <anchor moveWithCells="1">
                  <from>
                    <xdr:col>1</xdr:col>
                    <xdr:colOff>209550</xdr:colOff>
                    <xdr:row>65</xdr:row>
                    <xdr:rowOff>9525</xdr:rowOff>
                  </from>
                  <to>
                    <xdr:col>1</xdr:col>
                    <xdr:colOff>438150</xdr:colOff>
                    <xdr:row>66</xdr:row>
                    <xdr:rowOff>0</xdr:rowOff>
                  </to>
                </anchor>
              </controlPr>
            </control>
          </mc:Choice>
        </mc:AlternateContent>
        <mc:AlternateContent xmlns:mc="http://schemas.openxmlformats.org/markup-compatibility/2006">
          <mc:Choice Requires="x14">
            <control shapeId="9307" r:id="rId37" name="Check Box 91">
              <controlPr defaultSize="0" autoFill="0" autoLine="0" autoPict="0">
                <anchor moveWithCells="1">
                  <from>
                    <xdr:col>1</xdr:col>
                    <xdr:colOff>209550</xdr:colOff>
                    <xdr:row>66</xdr:row>
                    <xdr:rowOff>9525</xdr:rowOff>
                  </from>
                  <to>
                    <xdr:col>1</xdr:col>
                    <xdr:colOff>438150</xdr:colOff>
                    <xdr:row>67</xdr:row>
                    <xdr:rowOff>0</xdr:rowOff>
                  </to>
                </anchor>
              </controlPr>
            </control>
          </mc:Choice>
        </mc:AlternateContent>
        <mc:AlternateContent xmlns:mc="http://schemas.openxmlformats.org/markup-compatibility/2006">
          <mc:Choice Requires="x14">
            <control shapeId="9308" r:id="rId38" name="Check Box 92">
              <controlPr defaultSize="0" autoFill="0" autoLine="0" autoPict="0">
                <anchor moveWithCells="1">
                  <from>
                    <xdr:col>1</xdr:col>
                    <xdr:colOff>209550</xdr:colOff>
                    <xdr:row>71</xdr:row>
                    <xdr:rowOff>9525</xdr:rowOff>
                  </from>
                  <to>
                    <xdr:col>1</xdr:col>
                    <xdr:colOff>438150</xdr:colOff>
                    <xdr:row>72</xdr:row>
                    <xdr:rowOff>0</xdr:rowOff>
                  </to>
                </anchor>
              </controlPr>
            </control>
          </mc:Choice>
        </mc:AlternateContent>
        <mc:AlternateContent xmlns:mc="http://schemas.openxmlformats.org/markup-compatibility/2006">
          <mc:Choice Requires="x14">
            <control shapeId="9309" r:id="rId39" name="Check Box 93">
              <controlPr defaultSize="0" autoFill="0" autoLine="0" autoPict="0">
                <anchor moveWithCells="1">
                  <from>
                    <xdr:col>1</xdr:col>
                    <xdr:colOff>209550</xdr:colOff>
                    <xdr:row>72</xdr:row>
                    <xdr:rowOff>9525</xdr:rowOff>
                  </from>
                  <to>
                    <xdr:col>1</xdr:col>
                    <xdr:colOff>438150</xdr:colOff>
                    <xdr:row>73</xdr:row>
                    <xdr:rowOff>0</xdr:rowOff>
                  </to>
                </anchor>
              </controlPr>
            </control>
          </mc:Choice>
        </mc:AlternateContent>
        <mc:AlternateContent xmlns:mc="http://schemas.openxmlformats.org/markup-compatibility/2006">
          <mc:Choice Requires="x14">
            <control shapeId="9310" r:id="rId40" name="Check Box 94">
              <controlPr defaultSize="0" autoFill="0" autoLine="0" autoPict="0">
                <anchor moveWithCells="1">
                  <from>
                    <xdr:col>1</xdr:col>
                    <xdr:colOff>209550</xdr:colOff>
                    <xdr:row>77</xdr:row>
                    <xdr:rowOff>9525</xdr:rowOff>
                  </from>
                  <to>
                    <xdr:col>1</xdr:col>
                    <xdr:colOff>438150</xdr:colOff>
                    <xdr:row>78</xdr:row>
                    <xdr:rowOff>9525</xdr:rowOff>
                  </to>
                </anchor>
              </controlPr>
            </control>
          </mc:Choice>
        </mc:AlternateContent>
        <mc:AlternateContent xmlns:mc="http://schemas.openxmlformats.org/markup-compatibility/2006">
          <mc:Choice Requires="x14">
            <control shapeId="9311" r:id="rId41" name="Check Box 95">
              <controlPr defaultSize="0" autoFill="0" autoLine="0" autoPict="0">
                <anchor moveWithCells="1">
                  <from>
                    <xdr:col>1</xdr:col>
                    <xdr:colOff>209550</xdr:colOff>
                    <xdr:row>78</xdr:row>
                    <xdr:rowOff>9525</xdr:rowOff>
                  </from>
                  <to>
                    <xdr:col>1</xdr:col>
                    <xdr:colOff>438150</xdr:colOff>
                    <xdr:row>79</xdr:row>
                    <xdr:rowOff>0</xdr:rowOff>
                  </to>
                </anchor>
              </controlPr>
            </control>
          </mc:Choice>
        </mc:AlternateContent>
        <mc:AlternateContent xmlns:mc="http://schemas.openxmlformats.org/markup-compatibility/2006">
          <mc:Choice Requires="x14">
            <control shapeId="9315" r:id="rId42" name="Check Box 99">
              <controlPr defaultSize="0" autoFill="0" autoLine="0" autoPict="0">
                <anchor moveWithCells="1">
                  <from>
                    <xdr:col>1</xdr:col>
                    <xdr:colOff>209550</xdr:colOff>
                    <xdr:row>83</xdr:row>
                    <xdr:rowOff>9525</xdr:rowOff>
                  </from>
                  <to>
                    <xdr:col>1</xdr:col>
                    <xdr:colOff>438150</xdr:colOff>
                    <xdr:row>84</xdr:row>
                    <xdr:rowOff>19050</xdr:rowOff>
                  </to>
                </anchor>
              </controlPr>
            </control>
          </mc:Choice>
        </mc:AlternateContent>
        <mc:AlternateContent xmlns:mc="http://schemas.openxmlformats.org/markup-compatibility/2006">
          <mc:Choice Requires="x14">
            <control shapeId="9316" r:id="rId43" name="Check Box 100">
              <controlPr defaultSize="0" autoFill="0" autoLine="0" autoPict="0">
                <anchor moveWithCells="1">
                  <from>
                    <xdr:col>1</xdr:col>
                    <xdr:colOff>209550</xdr:colOff>
                    <xdr:row>84</xdr:row>
                    <xdr:rowOff>9525</xdr:rowOff>
                  </from>
                  <to>
                    <xdr:col>1</xdr:col>
                    <xdr:colOff>438150</xdr:colOff>
                    <xdr:row>85</xdr:row>
                    <xdr:rowOff>19050</xdr:rowOff>
                  </to>
                </anchor>
              </controlPr>
            </control>
          </mc:Choice>
        </mc:AlternateContent>
        <mc:AlternateContent xmlns:mc="http://schemas.openxmlformats.org/markup-compatibility/2006">
          <mc:Choice Requires="x14">
            <control shapeId="9317" r:id="rId44" name="Check Box 101">
              <controlPr defaultSize="0" autoFill="0" autoLine="0" autoPict="0">
                <anchor moveWithCells="1">
                  <from>
                    <xdr:col>1</xdr:col>
                    <xdr:colOff>209550</xdr:colOff>
                    <xdr:row>85</xdr:row>
                    <xdr:rowOff>9525</xdr:rowOff>
                  </from>
                  <to>
                    <xdr:col>1</xdr:col>
                    <xdr:colOff>438150</xdr:colOff>
                    <xdr:row>86</xdr:row>
                    <xdr:rowOff>19050</xdr:rowOff>
                  </to>
                </anchor>
              </controlPr>
            </control>
          </mc:Choice>
        </mc:AlternateContent>
        <mc:AlternateContent xmlns:mc="http://schemas.openxmlformats.org/markup-compatibility/2006">
          <mc:Choice Requires="x14">
            <control shapeId="9318" r:id="rId45" name="Check Box 102">
              <controlPr defaultSize="0" autoFill="0" autoLine="0" autoPict="0">
                <anchor moveWithCells="1">
                  <from>
                    <xdr:col>1</xdr:col>
                    <xdr:colOff>209550</xdr:colOff>
                    <xdr:row>86</xdr:row>
                    <xdr:rowOff>9525</xdr:rowOff>
                  </from>
                  <to>
                    <xdr:col>1</xdr:col>
                    <xdr:colOff>438150</xdr:colOff>
                    <xdr:row>87</xdr:row>
                    <xdr:rowOff>0</xdr:rowOff>
                  </to>
                </anchor>
              </controlPr>
            </control>
          </mc:Choice>
        </mc:AlternateContent>
        <mc:AlternateContent xmlns:mc="http://schemas.openxmlformats.org/markup-compatibility/2006">
          <mc:Choice Requires="x14">
            <control shapeId="9319" r:id="rId46" name="Check Box 103">
              <controlPr defaultSize="0" autoFill="0" autoLine="0" autoPict="0">
                <anchor moveWithCells="1">
                  <from>
                    <xdr:col>1</xdr:col>
                    <xdr:colOff>209550</xdr:colOff>
                    <xdr:row>87</xdr:row>
                    <xdr:rowOff>9525</xdr:rowOff>
                  </from>
                  <to>
                    <xdr:col>1</xdr:col>
                    <xdr:colOff>438150</xdr:colOff>
                    <xdr:row>88</xdr:row>
                    <xdr:rowOff>0</xdr:rowOff>
                  </to>
                </anchor>
              </controlPr>
            </control>
          </mc:Choice>
        </mc:AlternateContent>
        <mc:AlternateContent xmlns:mc="http://schemas.openxmlformats.org/markup-compatibility/2006">
          <mc:Choice Requires="x14">
            <control shapeId="9320" r:id="rId47" name="Check Box 104">
              <controlPr defaultSize="0" autoFill="0" autoLine="0" autoPict="0">
                <anchor moveWithCells="1">
                  <from>
                    <xdr:col>1</xdr:col>
                    <xdr:colOff>209550</xdr:colOff>
                    <xdr:row>88</xdr:row>
                    <xdr:rowOff>9525</xdr:rowOff>
                  </from>
                  <to>
                    <xdr:col>1</xdr:col>
                    <xdr:colOff>438150</xdr:colOff>
                    <xdr:row>89</xdr:row>
                    <xdr:rowOff>0</xdr:rowOff>
                  </to>
                </anchor>
              </controlPr>
            </control>
          </mc:Choice>
        </mc:AlternateContent>
        <mc:AlternateContent xmlns:mc="http://schemas.openxmlformats.org/markup-compatibility/2006">
          <mc:Choice Requires="x14">
            <control shapeId="9321" r:id="rId48" name="Check Box 105">
              <controlPr defaultSize="0" autoFill="0" autoLine="0" autoPict="0">
                <anchor moveWithCells="1">
                  <from>
                    <xdr:col>1</xdr:col>
                    <xdr:colOff>209550</xdr:colOff>
                    <xdr:row>93</xdr:row>
                    <xdr:rowOff>9525</xdr:rowOff>
                  </from>
                  <to>
                    <xdr:col>1</xdr:col>
                    <xdr:colOff>438150</xdr:colOff>
                    <xdr:row>94</xdr:row>
                    <xdr:rowOff>0</xdr:rowOff>
                  </to>
                </anchor>
              </controlPr>
            </control>
          </mc:Choice>
        </mc:AlternateContent>
        <mc:AlternateContent xmlns:mc="http://schemas.openxmlformats.org/markup-compatibility/2006">
          <mc:Choice Requires="x14">
            <control shapeId="9322" r:id="rId49" name="Check Box 106">
              <controlPr defaultSize="0" autoFill="0" autoLine="0" autoPict="0">
                <anchor moveWithCells="1">
                  <from>
                    <xdr:col>1</xdr:col>
                    <xdr:colOff>209550</xdr:colOff>
                    <xdr:row>94</xdr:row>
                    <xdr:rowOff>9525</xdr:rowOff>
                  </from>
                  <to>
                    <xdr:col>1</xdr:col>
                    <xdr:colOff>438150</xdr:colOff>
                    <xdr:row>95</xdr:row>
                    <xdr:rowOff>0</xdr:rowOff>
                  </to>
                </anchor>
              </controlPr>
            </control>
          </mc:Choice>
        </mc:AlternateContent>
        <mc:AlternateContent xmlns:mc="http://schemas.openxmlformats.org/markup-compatibility/2006">
          <mc:Choice Requires="x14">
            <control shapeId="9323" r:id="rId50" name="Check Box 107">
              <controlPr defaultSize="0" autoFill="0" autoLine="0" autoPict="0">
                <anchor moveWithCells="1">
                  <from>
                    <xdr:col>1</xdr:col>
                    <xdr:colOff>209550</xdr:colOff>
                    <xdr:row>95</xdr:row>
                    <xdr:rowOff>9525</xdr:rowOff>
                  </from>
                  <to>
                    <xdr:col>1</xdr:col>
                    <xdr:colOff>438150</xdr:colOff>
                    <xdr:row>96</xdr:row>
                    <xdr:rowOff>0</xdr:rowOff>
                  </to>
                </anchor>
              </controlPr>
            </control>
          </mc:Choice>
        </mc:AlternateContent>
        <mc:AlternateContent xmlns:mc="http://schemas.openxmlformats.org/markup-compatibility/2006">
          <mc:Choice Requires="x14">
            <control shapeId="9324" r:id="rId51" name="Check Box 108">
              <controlPr defaultSize="0" autoFill="0" autoLine="0" autoPict="0">
                <anchor moveWithCells="1">
                  <from>
                    <xdr:col>1</xdr:col>
                    <xdr:colOff>209550</xdr:colOff>
                    <xdr:row>96</xdr:row>
                    <xdr:rowOff>9525</xdr:rowOff>
                  </from>
                  <to>
                    <xdr:col>1</xdr:col>
                    <xdr:colOff>438150</xdr:colOff>
                    <xdr:row>97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7D3AE-15C9-48CD-B7B1-11EC383F5472}">
  <sheetPr codeName="Sheet9"/>
  <dimension ref="A1:A3"/>
  <sheetViews>
    <sheetView workbookViewId="0"/>
  </sheetViews>
  <sheetFormatPr defaultRowHeight="15"/>
  <sheetData>
    <row r="1" spans="1:1">
      <c r="A1" s="4" t="s">
        <v>480</v>
      </c>
    </row>
    <row r="2" spans="1:1">
      <c r="A2" s="4" t="s">
        <v>481</v>
      </c>
    </row>
    <row r="3" spans="1:1">
      <c r="A3" s="4" t="s">
        <v>482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945e96a-4995-42b7-9727-4206158419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170DF79DFBAC49BB35FA9FD5CD839D" ma:contentTypeVersion="11" ma:contentTypeDescription="Create a new document." ma:contentTypeScope="" ma:versionID="80c3bd3af7c182a41ac11a2d14f68d5e">
  <xsd:schema xmlns:xsd="http://www.w3.org/2001/XMLSchema" xmlns:xs="http://www.w3.org/2001/XMLSchema" xmlns:p="http://schemas.microsoft.com/office/2006/metadata/properties" xmlns:ns3="5945e96a-4995-42b7-9727-420615841942" xmlns:ns4="352d500c-9d5f-4386-9eca-b686aadd2cb8" targetNamespace="http://schemas.microsoft.com/office/2006/metadata/properties" ma:root="true" ma:fieldsID="2b2ef31b0258bdaa5b370e3f4aab1b7b" ns3:_="" ns4:_="">
    <xsd:import namespace="5945e96a-4995-42b7-9727-420615841942"/>
    <xsd:import namespace="352d500c-9d5f-4386-9eca-b686aadd2cb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5e96a-4995-42b7-9727-4206158419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2d500c-9d5f-4386-9eca-b686aadd2cb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97B0AF-8BAD-48C1-B668-ED8BF9A24254}">
  <ds:schemaRefs>
    <ds:schemaRef ds:uri="http://schemas.microsoft.com/office/2006/metadata/properties"/>
    <ds:schemaRef ds:uri="http://schemas.microsoft.com/office/infopath/2007/PartnerControls"/>
    <ds:schemaRef ds:uri="5945e96a-4995-42b7-9727-420615841942"/>
  </ds:schemaRefs>
</ds:datastoreItem>
</file>

<file path=customXml/itemProps2.xml><?xml version="1.0" encoding="utf-8"?>
<ds:datastoreItem xmlns:ds="http://schemas.openxmlformats.org/officeDocument/2006/customXml" ds:itemID="{A3E306AB-00DC-4DD3-A8BD-5D27A0FC3D71}">
  <ds:schemaRefs>
    <ds:schemaRef ds:uri="http://schemas.microsoft.com/sharepoint/v3/contenttype/forms"/>
  </ds:schemaRefs>
</ds:datastoreItem>
</file>

<file path=customXml/itemProps3.xml><?xml version="1.0" encoding="utf-8"?>
<ds:datastoreItem xmlns:ds="http://schemas.openxmlformats.org/officeDocument/2006/customXml" ds:itemID="{66435C45-6D54-4C7A-A21E-C24E5D702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5e96a-4995-42b7-9727-420615841942"/>
    <ds:schemaRef ds:uri="352d500c-9d5f-4386-9eca-b686aadd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Building Details</vt:lpstr>
      <vt:lpstr>Lighting Fixture Schedule</vt:lpstr>
      <vt:lpstr>Lighting Surveys by Space</vt:lpstr>
      <vt:lpstr>Reference Tables</vt:lpstr>
      <vt:lpstr>Activity, Targets &amp; Definitions</vt:lpstr>
      <vt:lpstr>Lighting Satisfaction Survey</vt:lpstr>
      <vt:lpstr>AnnualSavingsCost</vt:lpstr>
      <vt:lpstr>AnnualSavingsKWH</vt:lpstr>
      <vt:lpstr>BuildingUseTypes</vt:lpstr>
      <vt:lpstr>CostPerKWH</vt:lpstr>
      <vt:lpstr>LookupLPD</vt:lpstr>
      <vt:lpstr>NetCost</vt:lpstr>
      <vt:lpstr>NoFixtureOptions</vt:lpstr>
      <vt:lpstr>NoSpaceOptions</vt:lpstr>
      <vt:lpstr>ProjectCost</vt:lpstr>
      <vt:lpstr>UtilityIncentive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Rebecca.Sheppard</dc:creator>
  <cp:keywords/>
  <dc:description/>
  <cp:lastModifiedBy>Rebecca Sheppard</cp:lastModifiedBy>
  <cp:revision/>
  <dcterms:created xsi:type="dcterms:W3CDTF">2022-03-14T20:38:53Z</dcterms:created>
  <dcterms:modified xsi:type="dcterms:W3CDTF">2025-01-16T16:08:09Z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0x01010073170DF79DFBAC49BB35FA9FD5CD839D</vt:lpwstr>
  </property>
</Properties>
</file>