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Rebecca\NEEC Dropbox\Share\Rebecca\CBPS\Lighting Workbook\"/>
    </mc:Choice>
  </mc:AlternateContent>
  <xr:revisionPtr revIDLastSave="0" documentId="8_{4A88C6E1-AF8B-4D11-B226-7074EA52E5A5}" xr6:coauthVersionLast="47" xr6:coauthVersionMax="47" xr10:uidLastSave="{00000000-0000-0000-0000-000000000000}"/>
  <bookViews>
    <workbookView xWindow="-120" yWindow="-120" windowWidth="29040" windowHeight="15840" tabRatio="614" xr2:uid="{00000000-000D-0000-FFFF-FFFF00000000}"/>
  </bookViews>
  <sheets>
    <sheet name="Instructions" sheetId="7" r:id="rId1"/>
    <sheet name="Building Details" sheetId="20" r:id="rId2"/>
    <sheet name="Lighting Fixture Schedule" sheetId="21" r:id="rId3"/>
    <sheet name="Lighting Surveys by Space" sheetId="17" r:id="rId4"/>
    <sheet name="Reference Tables" sheetId="19" r:id="rId5"/>
    <sheet name="Activity, Targets &amp; Definitions" sheetId="16" r:id="rId6"/>
    <sheet name="Lighting Satisfaction Survey" sheetId="22" r:id="rId7"/>
    <sheet name="_56F9DC9755BA473782653E2940F9" sheetId="12" state="veryHidden" r:id="rId8"/>
  </sheets>
  <definedNames>
    <definedName name="AnnualSavingsCost">'Lighting Surveys by Space'!$M$9</definedName>
    <definedName name="AnnualSavingsKWH">'Lighting Surveys by Space'!$M$8</definedName>
    <definedName name="BuildingSpaces">IF(COUNTA(BuildingDetails[Use Type])=0,NoSpaceOptions,OFFSET(BuildingDetails[Use Type],0,0,COUNTA(BuildingDetails[Use Type]),1))</definedName>
    <definedName name="BuildingUseTypes">GeneralUseTypes[Building Area Type]</definedName>
    <definedName name="CostPerKWH">'Lighting Surveys by Space'!$B$10</definedName>
    <definedName name="FixtureOptionsExisting">IF(COUNTA(FixtureDetails[ID])=0,NoFixtureOptions,OFFSET(FixtureDetails[ID],0,0,COUNTA(FixtureDetails[ID]),1))</definedName>
    <definedName name="FixtureOptionsRetrofit">IF(COUNTA(ProposedFixtures[ID])=0,NoFixtureOptions,OFFSET(ProposedFixtures[ID],0,0,COUNTA(ProposedFixtures[ID]),1))</definedName>
    <definedName name="kBtuPerkWh">3.413</definedName>
    <definedName name="LookupLPD">'Reference Tables'!$A$35:$B$67</definedName>
    <definedName name="NetCost">'Lighting Surveys by Space'!$R$8</definedName>
    <definedName name="NoFixtureOptions">'Reference Tables'!$B$72</definedName>
    <definedName name="NoSpaceOptions">'Reference Tables'!$B$71</definedName>
    <definedName name="ProjectCost">'Lighting Surveys by Space'!$O$8</definedName>
    <definedName name="UtilityIncentive">'Lighting Surveys by Space'!$O$9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1" l="1"/>
  <c r="F12" i="21"/>
  <c r="F13" i="21"/>
  <c r="N13" i="17"/>
  <c r="N14" i="17"/>
  <c r="N15" i="17"/>
  <c r="N16" i="17"/>
  <c r="N17" i="17"/>
  <c r="N18" i="17"/>
  <c r="N19" i="17"/>
  <c r="N20" i="17"/>
  <c r="N21" i="17"/>
  <c r="N22" i="17"/>
  <c r="N23" i="17"/>
  <c r="N24" i="17"/>
  <c r="H13" i="17"/>
  <c r="H14" i="17"/>
  <c r="H15" i="17"/>
  <c r="H16" i="17"/>
  <c r="H17" i="17"/>
  <c r="H18" i="17"/>
  <c r="H19" i="17"/>
  <c r="H20" i="17"/>
  <c r="H21" i="17"/>
  <c r="H22" i="17"/>
  <c r="H23" i="17"/>
  <c r="H24" i="17"/>
  <c r="M13" i="21"/>
  <c r="M14" i="21"/>
  <c r="M15" i="21"/>
  <c r="N13" i="21"/>
  <c r="N14" i="21"/>
  <c r="N15" i="21"/>
  <c r="R19" i="17" l="1"/>
  <c r="O19" i="17"/>
  <c r="O14" i="17"/>
  <c r="O15" i="17"/>
  <c r="O16" i="17"/>
  <c r="O17" i="17"/>
  <c r="O18" i="17"/>
  <c r="O20" i="17"/>
  <c r="O21" i="17"/>
  <c r="O22" i="17"/>
  <c r="O23" i="17"/>
  <c r="O24" i="17"/>
  <c r="R8" i="17"/>
  <c r="N16" i="21"/>
  <c r="N17" i="21"/>
  <c r="N18" i="21"/>
  <c r="M11" i="21"/>
  <c r="M12" i="21"/>
  <c r="M16" i="21"/>
  <c r="M17" i="21"/>
  <c r="M18" i="21"/>
  <c r="R20" i="17"/>
  <c r="R21" i="17"/>
  <c r="R22" i="17"/>
  <c r="R23" i="17"/>
  <c r="R24" i="17"/>
  <c r="G12" i="21"/>
  <c r="F18" i="21"/>
  <c r="G18" i="21"/>
  <c r="I13" i="17"/>
  <c r="J13" i="17" s="1"/>
  <c r="K13" i="17" s="1"/>
  <c r="I14" i="17"/>
  <c r="J14" i="17" s="1"/>
  <c r="K14" i="17" s="1"/>
  <c r="I15" i="17"/>
  <c r="J15" i="17" s="1"/>
  <c r="K15" i="17" s="1"/>
  <c r="I16" i="17"/>
  <c r="J16" i="17" s="1"/>
  <c r="K16" i="17" s="1"/>
  <c r="I17" i="17"/>
  <c r="J17" i="17" s="1"/>
  <c r="K17" i="17" s="1"/>
  <c r="I18" i="17"/>
  <c r="J18" i="17" s="1"/>
  <c r="K18" i="17" s="1"/>
  <c r="I19" i="17"/>
  <c r="J19" i="17" s="1"/>
  <c r="K19" i="17" s="1"/>
  <c r="I21" i="17"/>
  <c r="J21" i="17" s="1"/>
  <c r="K21" i="17" s="1"/>
  <c r="I22" i="17"/>
  <c r="J22" i="17" s="1"/>
  <c r="K22" i="17" s="1"/>
  <c r="I23" i="17"/>
  <c r="J23" i="17" s="1"/>
  <c r="K23" i="17" s="1"/>
  <c r="I24" i="17"/>
  <c r="J24" i="17" s="1"/>
  <c r="K24" i="17" s="1"/>
  <c r="F14" i="21"/>
  <c r="E16" i="20"/>
  <c r="G16" i="20"/>
  <c r="H16" i="20"/>
  <c r="I16" i="20"/>
  <c r="I18" i="20"/>
  <c r="H18" i="20"/>
  <c r="G18" i="20"/>
  <c r="E18" i="20"/>
  <c r="G16" i="21"/>
  <c r="G15" i="21"/>
  <c r="G17" i="21"/>
  <c r="F16" i="21"/>
  <c r="F15" i="21"/>
  <c r="F17" i="21"/>
  <c r="H17" i="20"/>
  <c r="H19" i="20"/>
  <c r="G17" i="20"/>
  <c r="G19" i="20"/>
  <c r="I17" i="20"/>
  <c r="I19" i="20"/>
  <c r="E13" i="20"/>
  <c r="E19" i="20"/>
  <c r="E17" i="20"/>
  <c r="E15" i="20"/>
  <c r="E14" i="20"/>
  <c r="P23" i="17" l="1"/>
  <c r="O13" i="17"/>
  <c r="Q13" i="17" s="1"/>
  <c r="R13" i="17" s="1"/>
  <c r="K14" i="20"/>
  <c r="K16" i="20"/>
  <c r="K17" i="20"/>
  <c r="K18" i="20"/>
  <c r="K19" i="20"/>
  <c r="P18" i="17"/>
  <c r="P15" i="17"/>
  <c r="P17" i="17"/>
  <c r="P16" i="17"/>
  <c r="P24" i="17"/>
  <c r="P14" i="17"/>
  <c r="K15" i="20" s="1"/>
  <c r="P22" i="17"/>
  <c r="P21" i="17"/>
  <c r="P19" i="17"/>
  <c r="Q23" i="17"/>
  <c r="S23" i="17" s="1"/>
  <c r="Q24" i="17"/>
  <c r="S24" i="17" s="1"/>
  <c r="Q22" i="17"/>
  <c r="S22" i="17" s="1"/>
  <c r="Q21" i="17"/>
  <c r="S21" i="17" s="1"/>
  <c r="Q20" i="17"/>
  <c r="S20" i="17" s="1"/>
  <c r="Q18" i="17"/>
  <c r="S18" i="17" s="1"/>
  <c r="Q17" i="17"/>
  <c r="S17" i="17" s="1"/>
  <c r="Q16" i="17"/>
  <c r="S16" i="17" s="1"/>
  <c r="Q15" i="17"/>
  <c r="S15" i="17" s="1"/>
  <c r="Q14" i="17"/>
  <c r="S14" i="17" s="1"/>
  <c r="Q19" i="17"/>
  <c r="S19" i="17" s="1"/>
  <c r="N12" i="21"/>
  <c r="R18" i="17"/>
  <c r="R17" i="17"/>
  <c r="R16" i="17"/>
  <c r="R15" i="17"/>
  <c r="R14" i="17"/>
  <c r="I20" i="17"/>
  <c r="J20" i="17" s="1"/>
  <c r="C20" i="20"/>
  <c r="P13" i="17" l="1"/>
  <c r="K13" i="20" s="1"/>
  <c r="S13" i="17"/>
  <c r="N11" i="21"/>
  <c r="P20" i="17"/>
  <c r="K20" i="17"/>
  <c r="M8" i="17"/>
  <c r="M9" i="17" s="1"/>
  <c r="R9" i="17" s="1"/>
  <c r="F16" i="20"/>
  <c r="D16" i="20"/>
  <c r="D18" i="20"/>
  <c r="F18" i="20"/>
  <c r="D13" i="20"/>
  <c r="D19" i="20"/>
  <c r="D17" i="20"/>
  <c r="D15" i="20"/>
  <c r="D14" i="20"/>
  <c r="F17" i="20"/>
  <c r="F19" i="20"/>
  <c r="E20" i="20" l="1"/>
  <c r="M10" i="17"/>
  <c r="R10" i="17"/>
  <c r="G15" i="20" l="1"/>
  <c r="F10" i="17"/>
  <c r="I14" i="20" l="1"/>
  <c r="G14" i="20"/>
  <c r="H14" i="20"/>
  <c r="I15" i="20"/>
  <c r="F15" i="20"/>
  <c r="F14" i="20"/>
  <c r="G14" i="21" l="1"/>
  <c r="G13" i="21"/>
  <c r="G11" i="21"/>
  <c r="H15" i="20"/>
  <c r="H13" i="20"/>
  <c r="I13" i="20"/>
  <c r="G13" i="20"/>
  <c r="F13" i="20"/>
  <c r="I20" i="20" s="1"/>
  <c r="H2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Shepard</author>
  </authors>
  <commentList>
    <comment ref="C12" authorId="0" shapeId="0" xr:uid="{CA910ED9-894B-4FC0-B88C-3890F16C1451}">
      <text>
        <r>
          <rPr>
            <b/>
            <sz val="9"/>
            <color indexed="81"/>
            <rFont val="Tahoma"/>
            <family val="2"/>
          </rPr>
          <t xml:space="preserve">The sum of all floor areas in this section need to add up to the total gross floor area (GFA) of the building. 
The GFA is the total number of square feet measured between the exterior surfaces of fixed walls of a building enclosing conditioned space, including all supporting functions such as offices, lobbies, restrooms, equipment, storage areas, mechanical rooms, break rooms and elevator shafts. Gross floor area does not include parking garages or outside bays and docks.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Moore, Shayne</author>
  </authors>
  <commentList>
    <comment ref="B10" authorId="0" shapeId="0" xr:uid="{C96F19AD-5D5F-4896-A2DD-EC4F46A6BA0D}">
      <text>
        <r>
          <rPr>
            <sz val="9"/>
            <color indexed="81"/>
            <rFont val="Tahoma"/>
            <family val="2"/>
          </rPr>
          <t>This reference ID will be used to select this fixture in the "</t>
        </r>
        <r>
          <rPr>
            <u/>
            <sz val="9"/>
            <color indexed="81"/>
            <rFont val="Tahoma"/>
            <family val="2"/>
          </rPr>
          <t>Lighting Survey by Space"</t>
        </r>
        <r>
          <rPr>
            <sz val="9"/>
            <color indexed="81"/>
            <rFont val="Tahoma"/>
            <family val="2"/>
          </rPr>
          <t xml:space="preserve"> tab</t>
        </r>
      </text>
    </comment>
    <comment ref="F10" authorId="0" shapeId="0" xr:uid="{CC2FC276-FE35-4531-B613-D848C6883D45}">
      <text>
        <r>
          <rPr>
            <sz val="9"/>
            <color indexed="81"/>
            <rFont val="Tahoma"/>
            <family val="2"/>
          </rPr>
          <t>Total tallied from "</t>
        </r>
        <r>
          <rPr>
            <u/>
            <sz val="9"/>
            <color indexed="81"/>
            <rFont val="Tahoma"/>
            <family val="2"/>
          </rPr>
          <t>Lighting Survey by Space</t>
        </r>
        <r>
          <rPr>
            <sz val="9"/>
            <color indexed="81"/>
            <rFont val="Tahoma"/>
            <family val="2"/>
          </rPr>
          <t>" tab</t>
        </r>
      </text>
    </comment>
    <comment ref="G10" authorId="0" shapeId="0" xr:uid="{1FE460FE-80AD-4FF8-9F20-FC51D5E0CA5F}">
      <text>
        <r>
          <rPr>
            <sz val="9"/>
            <color indexed="81"/>
            <rFont val="Tahoma"/>
            <family val="2"/>
          </rPr>
          <t>Total tallied from "</t>
        </r>
        <r>
          <rPr>
            <u/>
            <sz val="9"/>
            <color indexed="81"/>
            <rFont val="Tahoma"/>
            <family val="2"/>
          </rPr>
          <t>Lighting Survey by Space</t>
        </r>
        <r>
          <rPr>
            <sz val="9"/>
            <color indexed="81"/>
            <rFont val="Tahoma"/>
            <family val="2"/>
          </rPr>
          <t>" tab</t>
        </r>
      </text>
    </comment>
    <comment ref="I10" authorId="0" shapeId="0" xr:uid="{8469427F-5A9F-433B-AE46-2ABA2B28DC08}">
      <text>
        <r>
          <rPr>
            <sz val="9"/>
            <color indexed="81"/>
            <rFont val="Tahoma"/>
            <family val="2"/>
          </rPr>
          <t>This reference ID will be used to select this fixture in the "</t>
        </r>
        <r>
          <rPr>
            <u/>
            <sz val="9"/>
            <color indexed="81"/>
            <rFont val="Tahoma"/>
            <family val="2"/>
          </rPr>
          <t>Lighting Survey by Space"</t>
        </r>
        <r>
          <rPr>
            <sz val="9"/>
            <color indexed="81"/>
            <rFont val="Tahoma"/>
            <family val="2"/>
          </rPr>
          <t xml:space="preserve"> tab</t>
        </r>
      </text>
    </comment>
    <comment ref="M10" authorId="0" shapeId="0" xr:uid="{7B5B1BF1-53BC-4FB3-94AA-5542EFBD9E8C}">
      <text>
        <r>
          <rPr>
            <sz val="9"/>
            <color indexed="81"/>
            <rFont val="Tahoma"/>
            <family val="2"/>
          </rPr>
          <t>Total tallied from "</t>
        </r>
        <r>
          <rPr>
            <u/>
            <sz val="9"/>
            <color indexed="81"/>
            <rFont val="Tahoma"/>
            <family val="2"/>
          </rPr>
          <t>Lighting Survey by Space</t>
        </r>
        <r>
          <rPr>
            <sz val="9"/>
            <color indexed="81"/>
            <rFont val="Tahoma"/>
            <family val="2"/>
          </rPr>
          <t>" tab</t>
        </r>
      </text>
    </comment>
    <comment ref="N10" authorId="0" shapeId="0" xr:uid="{B5DB30EF-BF84-43DF-9506-16534B4ABEBF}">
      <text>
        <r>
          <rPr>
            <sz val="9"/>
            <color indexed="81"/>
            <rFont val="Tahoma"/>
            <family val="2"/>
          </rPr>
          <t>Total tallied from "</t>
        </r>
        <r>
          <rPr>
            <u/>
            <sz val="9"/>
            <color indexed="81"/>
            <rFont val="Tahoma"/>
            <family val="2"/>
          </rPr>
          <t>Lighting Survey by Space</t>
        </r>
        <r>
          <rPr>
            <sz val="9"/>
            <color indexed="81"/>
            <rFont val="Tahoma"/>
            <family val="2"/>
          </rPr>
          <t>"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Rebecca Shepard</author>
    <author>Rebecca Sheppard</author>
    <author>Moore, Shayne</author>
  </authors>
  <commentList>
    <comment ref="C8" authorId="0" shapeId="0" xr:uid="{3E9A4CF1-AE24-4531-B3F7-39AC61E4D0D3}">
      <text>
        <r>
          <rPr>
            <sz val="9"/>
            <color indexed="81"/>
            <rFont val="Tahoma"/>
            <family val="2"/>
          </rPr>
          <t xml:space="preserve">This tool can be used to help calculate annual operating hours. The annual hours will not be transferred into other cell automatically.
</t>
        </r>
      </text>
    </comment>
    <comment ref="O8" authorId="1" shapeId="0" xr:uid="{9527B7FE-12D5-4F56-8765-E6B55A956F72}">
      <text>
        <r>
          <rPr>
            <sz val="11"/>
            <color theme="1"/>
            <rFont val="Calibri"/>
            <family val="2"/>
            <scheme val="minor"/>
          </rPr>
          <t>Enter the total cost of the project.</t>
        </r>
      </text>
    </comment>
    <comment ref="O9" authorId="1" shapeId="0" xr:uid="{7B664AA2-CA48-4116-809F-CBBB935F0F61}">
      <text>
        <r>
          <rPr>
            <sz val="11"/>
            <color theme="1"/>
            <rFont val="Calibri"/>
            <family val="2"/>
            <scheme val="minor"/>
          </rPr>
          <t xml:space="preserve">Check your local utility for details. Depending on your utility this can range between 0.20 and 0.25 $/kWh.
</t>
        </r>
      </text>
    </comment>
    <comment ref="B10" authorId="1" shapeId="0" xr:uid="{85A129C0-58C6-440E-B39C-9130D6478218}">
      <text>
        <r>
          <rPr>
            <sz val="11"/>
            <color theme="1"/>
            <rFont val="Calibri"/>
            <family val="2"/>
            <scheme val="minor"/>
          </rPr>
          <t xml:space="preserve">Enter your local utility rate for kWh. 
</t>
        </r>
      </text>
    </comment>
    <comment ref="M10" authorId="2" shapeId="0" xr:uid="{BA3AD074-E09D-48BF-8864-A850066CAC70}">
      <text>
        <r>
          <rPr>
            <b/>
            <sz val="9"/>
            <color indexed="81"/>
            <rFont val="Tahoma"/>
            <charset val="1"/>
          </rPr>
          <t>Assumes 10% of project savings lost to make-up heat  from wattage reduction</t>
        </r>
      </text>
    </comment>
    <comment ref="C12" authorId="1" shapeId="0" xr:uid="{43DC39FD-3C72-47BE-9609-59F2346FC6C9}">
      <text>
        <r>
          <rPr>
            <sz val="11"/>
            <color theme="1"/>
            <rFont val="Calibri"/>
            <family val="2"/>
            <scheme val="minor"/>
          </rPr>
          <t>Please select from the dropdown menu. The menu options will depend on the entries in the "Building Details" tab.</t>
        </r>
      </text>
    </comment>
    <comment ref="D12" authorId="1" shapeId="0" xr:uid="{7804B290-8F47-48C1-BFFD-74423F9A5FBE}">
      <text>
        <r>
          <rPr>
            <sz val="11"/>
            <color theme="1"/>
            <rFont val="Calibri"/>
            <family val="2"/>
            <scheme val="minor"/>
          </rPr>
          <t>Please select from the dropdown menu. The menu options will depend on the entries in the "Lighting Fixture Schedule" Tab</t>
        </r>
      </text>
    </comment>
    <comment ref="F12" authorId="1" shapeId="0" xr:uid="{BDCFCE56-853A-4CA6-A164-63E98BC92A88}">
      <text>
        <r>
          <rPr>
            <sz val="11"/>
            <color theme="1"/>
            <rFont val="Calibri"/>
            <family val="2"/>
            <scheme val="minor"/>
          </rPr>
          <t>Use the "Annual Operating Hours Calculator" above to calculate the annual operating hours.</t>
        </r>
      </text>
    </comment>
    <comment ref="L12" authorId="1" shapeId="0" xr:uid="{934EDC89-0245-4333-9B6E-9D625B23DCFE}">
      <text>
        <r>
          <rPr>
            <sz val="11"/>
            <color theme="1"/>
            <rFont val="Calibri"/>
            <family val="2"/>
            <scheme val="minor"/>
          </rPr>
          <t>Please select from the dropdown menu. The menu options will depend on the entries in the "Lighting Fixture Schedule" Tab</t>
        </r>
      </text>
    </comment>
  </commentList>
</comments>
</file>

<file path=xl/sharedStrings.xml><?xml version="1.0" encoding="utf-8"?>
<sst xmlns="http://schemas.openxmlformats.org/spreadsheetml/2006/main" count="682" uniqueCount="483">
  <si>
    <t xml:space="preserve">Introduction </t>
  </si>
  <si>
    <t xml:space="preserve">Section 5.1.2.12 and Informative Annex D, Section D.5 of the Washington State Clean Buildings Performance Standard (WSCBPS) require a lighting system section in the Energy Management Plan as well as in the Operations and Maintenance program. This spreadsheet is a tool, consisting of multiple tabs, aimed at helping you to fulfill the requirements.   
Lighting improvements start with a lighting survey or lighting audit. By successfully completing the tabs you will be able to identify areas of lighting levels and retrofit techniques to reduce energy use associated with lighting while maintaining recommended lighting levels needed for productivity and safety.
Cells in grey will be automatically populated as you complete and enter data throughout the worksheet. 
A red triangle in the top right corner of a cell indicates helpful notes will be displayed when hovering over the triangle with your mouse curser. </t>
  </si>
  <si>
    <t>Link to the Washington Clean Buildings Performance Standard</t>
  </si>
  <si>
    <t>Tab</t>
  </si>
  <si>
    <t>Instructions</t>
  </si>
  <si>
    <t>WSCBPS Section</t>
  </si>
  <si>
    <t>Building Details</t>
  </si>
  <si>
    <t>Use this tab to list the different space types and the square footage in your building. Available space types are listed in the "General Lighting Power Densities for Building Interiors"-table on the right. Cells in grey will be automatically populated as you complete and enter data throughout the worksheet.</t>
  </si>
  <si>
    <t>WSCBPS 5.1.2.12; D5.3</t>
  </si>
  <si>
    <t>Lighting Fixture Schedule</t>
  </si>
  <si>
    <t>In this tab you list all of the different fixture types you are using in any given space and their wattage in the "Existing Fixture" table. The fixtures in this list will be available in the dropdown menu on sheet " Lighting Survey by Space". 
If you plan on lighting retrofit projects, you can list the retrofit fixtures in the "Retrofit Fixtures" table. The entries will be available in the "Retrofit Analysis" section of the " Lighting Survey by Space" tab.
Cells in grey will be automatically populated as you complete and enter data throughout the worksheet.</t>
  </si>
  <si>
    <t>Lighting Survey by Space</t>
  </si>
  <si>
    <r>
      <rPr>
        <sz val="12"/>
        <color rgb="FF000000"/>
        <rFont val="Calibri"/>
      </rPr>
      <t xml:space="preserve">There are two sections within this tab. 
</t>
    </r>
    <r>
      <rPr>
        <u/>
        <sz val="12"/>
        <color rgb="FF000000"/>
        <rFont val="Calibri"/>
      </rPr>
      <t>1) The Lighting Survey by Space section:</t>
    </r>
    <r>
      <rPr>
        <sz val="12"/>
        <color rgb="FF000000"/>
        <rFont val="Calibri"/>
      </rPr>
      <t xml:space="preserve"> 
Take an inventory of the lights in each of your spaces and complete the "Lighting Survey by Space" tab. You can enter your cost per kWh and your operating hours at the top.
The dropdown menu under "Space Type" is determined by your entries in the tab "Building Details".
The dropdown menu under "Fixture Type" is determined by your entries in the tab "Fixture Details".
Cells in grey will be automatically populated as you complete and enter data throughout the worksheet.
</t>
    </r>
    <r>
      <rPr>
        <u/>
        <sz val="12"/>
        <color rgb="FF000000"/>
        <rFont val="Calibri"/>
      </rPr>
      <t xml:space="preserve">2) Retrofit Analysis section:
</t>
    </r>
    <r>
      <rPr>
        <sz val="12"/>
        <color rgb="FF000000"/>
        <rFont val="Calibri"/>
      </rPr>
      <t xml:space="preserve">Calculate the cost and savings, the simple payback, estimated EUI reduction and return of investments (ROI) for lighting energy efficiency measures using energy accounting methods. Find out how your Lighting Power Density changes with a retrofit project. </t>
    </r>
  </si>
  <si>
    <t>Reference Tables</t>
  </si>
  <si>
    <t>Lookup recommended Lighting Levels based on the activity performed in a space or an outdoor area.</t>
  </si>
  <si>
    <t>Activities, Targets &amp; Definitions</t>
  </si>
  <si>
    <t>Table 7-2a Building Activity Site Energy Targets</t>
  </si>
  <si>
    <t>Lighting Satisfaction Survey</t>
  </si>
  <si>
    <t xml:space="preserve">The WSCBPS recommends conducting a lighting satisfaction survey at least every three years and to correct identified key issues as necessary. The lighting satisfaction survey tab in this workbook provides some example questions for you to choose from. To maximize occupant engagement, it is recommended that the survey contains no more than 5 to 6 questions. </t>
  </si>
  <si>
    <t>WSCBPS 5.1.2.13 and D5.7</t>
  </si>
  <si>
    <t xml:space="preserve">• Under Space Type use the dropdown menu to select the type of use/space. The dropdown menu lists all use types found in the table to the right.
• Fill in the square footage of the floor area. 
• Fill in the Commerce Building ID. You can find this ID in you notification letter from Commerce or your Secure Access Washington (SAW) account.  
									</t>
  </si>
  <si>
    <t>Commerce Building ID:</t>
  </si>
  <si>
    <t>Interior Lighting Power Densities (LPD) allowances according to WAC 51-11C-405054.  The goal is to stay below these limits.</t>
  </si>
  <si>
    <t xml:space="preserve">https://app.leg.wa.gov/WAC/default.aspx?cite=51-11C-405053&amp;pdf=true </t>
  </si>
  <si>
    <t>Building Area Type</t>
  </si>
  <si>
    <t xml:space="preserve"> </t>
  </si>
  <si>
    <t>Use Type</t>
  </si>
  <si>
    <t>Floor Area 
(SF)</t>
  </si>
  <si>
    <t>Fractional LPD</t>
  </si>
  <si>
    <t>Recommended LPD</t>
  </si>
  <si>
    <t>Actual Fractional LPD</t>
  </si>
  <si>
    <t>Watts Per Space</t>
  </si>
  <si>
    <t>Annual Energy Use (kWh)</t>
  </si>
  <si>
    <t>Actual
 LPD</t>
  </si>
  <si>
    <t>Previous LPD</t>
  </si>
  <si>
    <t>Retrofit LPD</t>
  </si>
  <si>
    <r>
      <t>LPD (W/ft</t>
    </r>
    <r>
      <rPr>
        <b/>
        <vertAlign val="superscript"/>
        <sz val="14"/>
        <color theme="0"/>
        <rFont val="Roboto"/>
      </rPr>
      <t>2</t>
    </r>
    <r>
      <rPr>
        <b/>
        <sz val="14"/>
        <color theme="0"/>
        <rFont val="Roboto"/>
      </rPr>
      <t>)</t>
    </r>
  </si>
  <si>
    <t>Automotive facility</t>
  </si>
  <si>
    <t>Convention center</t>
  </si>
  <si>
    <t>Court house</t>
  </si>
  <si>
    <t>Dining: Bar lounge/leisure</t>
  </si>
  <si>
    <t>Dining: Cafeteria/fast food</t>
  </si>
  <si>
    <t>Dining: Family</t>
  </si>
  <si>
    <t>Dormitory (a,b)</t>
  </si>
  <si>
    <t>Total</t>
  </si>
  <si>
    <t>Exercise center</t>
  </si>
  <si>
    <t>*To add additional rows simply right click anywhere in the table and select the "Insert &gt; Table Rows Above" option</t>
  </si>
  <si>
    <t>Fire station (a)</t>
  </si>
  <si>
    <t>Gymnasium</t>
  </si>
  <si>
    <t>Health care clinic</t>
  </si>
  <si>
    <t>Hospital (a)</t>
  </si>
  <si>
    <t>Hotel/motel (a,b)</t>
  </si>
  <si>
    <t>Library</t>
  </si>
  <si>
    <t>Manufacturing facility</t>
  </si>
  <si>
    <t>Motion picture theater</t>
  </si>
  <si>
    <t xml:space="preserve">Multifamily (c) </t>
  </si>
  <si>
    <t>Museum</t>
  </si>
  <si>
    <t>Office</t>
  </si>
  <si>
    <t>Parking garage</t>
  </si>
  <si>
    <t>Penitentiary</t>
  </si>
  <si>
    <t>Performing arts theater</t>
  </si>
  <si>
    <t>Police station</t>
  </si>
  <si>
    <t>Post office</t>
  </si>
  <si>
    <t>Religious building</t>
  </si>
  <si>
    <t>Retail</t>
  </si>
  <si>
    <t>School/university</t>
  </si>
  <si>
    <t>Sports arena</t>
  </si>
  <si>
    <t>Town hall</t>
  </si>
  <si>
    <t>Transportation</t>
  </si>
  <si>
    <t>Warehouse</t>
  </si>
  <si>
    <t>Workshop</t>
  </si>
  <si>
    <r>
      <rPr>
        <b/>
        <sz val="11"/>
        <color theme="1"/>
        <rFont val="Roboto"/>
      </rPr>
      <t>(a):</t>
    </r>
    <r>
      <rPr>
        <sz val="11"/>
        <color theme="1"/>
        <rFont val="Roboto"/>
      </rPr>
      <t xml:space="preserve"> Where sleeping units are excluded from lighting power calculations by application of Section R404.1, neither the area of the sleeping units nor the wattage of lighting in the sleeping units is counted.
</t>
    </r>
    <r>
      <rPr>
        <b/>
        <sz val="11"/>
        <color theme="1"/>
        <rFont val="Roboto"/>
      </rPr>
      <t>(b):</t>
    </r>
    <r>
      <rPr>
        <sz val="11"/>
        <color theme="1"/>
        <rFont val="Roboto"/>
      </rPr>
      <t xml:space="preserve"> Where dwelling units are excluded from lighting power calculations by application of Section R404.1, neither the area of the dwelling units nor the wattage of lighting in the dwelling units is counted.
</t>
    </r>
    <r>
      <rPr>
        <b/>
        <sz val="11"/>
        <color theme="1"/>
        <rFont val="Roboto"/>
      </rPr>
      <t>(c):</t>
    </r>
    <r>
      <rPr>
        <sz val="11"/>
        <color theme="1"/>
        <rFont val="Roboto"/>
      </rPr>
      <t xml:space="preserve"> Dwelling units are excluded. Neither the area of the dwelling units nor the wattage of lighting in the dwelling units is counted.</t>
    </r>
  </si>
  <si>
    <t>Fixture Details</t>
  </si>
  <si>
    <t>• List all the different fixture types and their wattage installed in the spaces. This list will be available to choose from in the Lighting Survey by Space tab.
• List retrofit fixture types and their wattage you are considering for your spaces. This list will be available to choose from in the Lighting Survey by Space tab. 
• Grey cells will be populated automatically.  
• Additional rows can be added by right clicking anywhere within the table and selecting the "Insert&gt;Tab Rows Above" menu option.</t>
  </si>
  <si>
    <t>Existing Fixtures</t>
  </si>
  <si>
    <t>Retrofit Fixtures</t>
  </si>
  <si>
    <t>ID</t>
  </si>
  <si>
    <t>Description</t>
  </si>
  <si>
    <t>Name</t>
  </si>
  <si>
    <t>Wattage</t>
  </si>
  <si>
    <t>Total Count</t>
  </si>
  <si>
    <t>Annual Energy Use</t>
  </si>
  <si>
    <t>Lighting Survey By Space</t>
  </si>
  <si>
    <t>Retrofit Analysis</t>
  </si>
  <si>
    <r>
      <t>• Spaces often have more than one fixture type installed. This tab allows you to list them separately ensuring an accurate calculation of their Lighting Power Density.
• Fixture Types can be defined in the '</t>
    </r>
    <r>
      <rPr>
        <b/>
        <sz val="11"/>
        <color rgb="FF000000"/>
        <rFont val="Roboto"/>
      </rPr>
      <t>Lighting Fixture Schedule</t>
    </r>
    <r>
      <rPr>
        <sz val="11"/>
        <color rgb="FF000000"/>
        <rFont val="Roboto"/>
      </rPr>
      <t xml:space="preserve">' tab and then selected in the table below.
• Fill out this tab for each of your different spaces in the building. 
• You use the "Annual Operating Hours Calculator" below to calculate your operating annual hours by entering the operating hours per day, days of the week and weeks per year. </t>
    </r>
  </si>
  <si>
    <r>
      <t>• This Sections allows you to perform a space by space retrofit analysis
• Fixture Types can be defined in the '</t>
    </r>
    <r>
      <rPr>
        <b/>
        <u/>
        <sz val="11"/>
        <color theme="0"/>
        <rFont val="Roboto"/>
      </rPr>
      <t>Lighting Fixture Schedule</t>
    </r>
    <r>
      <rPr>
        <b/>
        <sz val="11"/>
        <color theme="0"/>
        <rFont val="Roboto"/>
      </rPr>
      <t>' tab and then selected in the table below.
• Blank Rows will be assumed as left unchanged</t>
    </r>
  </si>
  <si>
    <t>Average cost 
per kWh</t>
  </si>
  <si>
    <t>Annual Operating Hours Calculator</t>
  </si>
  <si>
    <t>kWh Savings / yr</t>
  </si>
  <si>
    <t>Project Cost</t>
  </si>
  <si>
    <t>Net Cost</t>
  </si>
  <si>
    <t>Hours / Day</t>
  </si>
  <si>
    <t>Days / Week</t>
  </si>
  <si>
    <t>Weeks / year</t>
  </si>
  <si>
    <t>Annual Hours</t>
  </si>
  <si>
    <t>Cost Savings / yr</t>
  </si>
  <si>
    <t>Utility Incentives</t>
  </si>
  <si>
    <t>Payback Period</t>
  </si>
  <si>
    <t>EUI Reduction</t>
  </si>
  <si>
    <t>Project ROI</t>
  </si>
  <si>
    <t>Location</t>
  </si>
  <si>
    <t>Space Type</t>
  </si>
  <si>
    <t>Fixture ID</t>
  </si>
  <si>
    <t>Fixtures Count</t>
  </si>
  <si>
    <t xml:space="preserve">Annual Operating Hours </t>
  </si>
  <si>
    <t>Control Type
(e.g., manual,  occupancy, etc.)
(D5.2)</t>
  </si>
  <si>
    <t>Fixture Watts (W)</t>
  </si>
  <si>
    <t>Load (W)</t>
  </si>
  <si>
    <t>Annual Energy Use  (kWh)</t>
  </si>
  <si>
    <t>Annual Operating Cost</t>
  </si>
  <si>
    <t>Retrofit Fixture ID</t>
  </si>
  <si>
    <t>Retrofit Fixture Count</t>
  </si>
  <si>
    <t>New Fixture Watts (W)</t>
  </si>
  <si>
    <t>New Load (W)</t>
  </si>
  <si>
    <t>Post Retrofit Load (W)</t>
  </si>
  <si>
    <t>New Annual Energy Use (kWh)</t>
  </si>
  <si>
    <t>Annual Energy Savings (kWh)</t>
  </si>
  <si>
    <t>New Annual Operating Cost</t>
  </si>
  <si>
    <t xml:space="preserve">occupancy </t>
  </si>
  <si>
    <t>manual</t>
  </si>
  <si>
    <t>Outdoor Light Levels</t>
  </si>
  <si>
    <t>Condition</t>
  </si>
  <si>
    <t>Illumination</t>
  </si>
  <si>
    <t>(ftcd)</t>
  </si>
  <si>
    <t>(lux)</t>
  </si>
  <si>
    <t>Sunlight</t>
  </si>
  <si>
    <t>Full Daylight</t>
  </si>
  <si>
    <t>Overcast Day</t>
  </si>
  <si>
    <t>Very Dark Day</t>
  </si>
  <si>
    <t>Twilight</t>
  </si>
  <si>
    <t>Deep Twilight</t>
  </si>
  <si>
    <t>Full Moon</t>
  </si>
  <si>
    <t>Quarter Moon</t>
  </si>
  <si>
    <t>Starlight</t>
  </si>
  <si>
    <t>Overcast Night</t>
  </si>
  <si>
    <t>Recommended Indoor Light Levels by Task</t>
  </si>
  <si>
    <t>Activity</t>
  </si>
  <si>
    <t>Public Areas with dark surroundings</t>
  </si>
  <si>
    <t xml:space="preserve"> 2-5</t>
  </si>
  <si>
    <t>20-50</t>
  </si>
  <si>
    <t>Simple orientation for short visits</t>
  </si>
  <si>
    <t xml:space="preserve"> 5-9 </t>
  </si>
  <si>
    <t>50-100</t>
  </si>
  <si>
    <t>Working areas where visual tasks are only occasionally performed</t>
  </si>
  <si>
    <t xml:space="preserve"> 9-14 </t>
  </si>
  <si>
    <t>100-150</t>
  </si>
  <si>
    <t>Warehouses, Homes, Theatres, Archives</t>
  </si>
  <si>
    <t>150</t>
  </si>
  <si>
    <t>Easy Office Work, Classes</t>
  </si>
  <si>
    <t xml:space="preserve">23 </t>
  </si>
  <si>
    <t>250</t>
  </si>
  <si>
    <t>Normal Office Work, PC Work, Study Library, Groceries, Show Rooms, Laboratories</t>
  </si>
  <si>
    <t>47</t>
  </si>
  <si>
    <t>500</t>
  </si>
  <si>
    <t>Supermarkets, Mechanical Workshops, Office Landscapes</t>
  </si>
  <si>
    <t xml:space="preserve">70 </t>
  </si>
  <si>
    <t>750</t>
  </si>
  <si>
    <t>Normal Drawing Work, Detailed Mechanical Workshops, Operation Theatres</t>
  </si>
  <si>
    <t>93</t>
  </si>
  <si>
    <t>1,000</t>
  </si>
  <si>
    <t>Detailed Drawing, Very Detailed Mechanical Works</t>
  </si>
  <si>
    <t>140 -186</t>
  </si>
  <si>
    <t>1,500-2,000</t>
  </si>
  <si>
    <t>Performance of visual tasks of low contrast and very small size for prolonged periods of time</t>
  </si>
  <si>
    <t>186-465</t>
  </si>
  <si>
    <t>2,000-5,000</t>
  </si>
  <si>
    <t>Performance of very prolonged and exacting visual tasks</t>
  </si>
  <si>
    <t>465-930</t>
  </si>
  <si>
    <t>5,000-10,000</t>
  </si>
  <si>
    <t>Performance of very special visual tasks of extremely low contrast and small size</t>
  </si>
  <si>
    <t>930-1860</t>
  </si>
  <si>
    <t>10,000-20,000</t>
  </si>
  <si>
    <t>General Lighting Power Densities (LPD) for Building Interiors
NOTE: These allowed limits are for example purposes only. Refer to local state energy codes for specific guidelines.</t>
  </si>
  <si>
    <t>Use</t>
  </si>
  <si>
    <t>LPD (watts/sf)</t>
  </si>
  <si>
    <t>Cafeterias</t>
  </si>
  <si>
    <t>Fast Food</t>
  </si>
  <si>
    <t>Restaurants/Bars</t>
  </si>
  <si>
    <t>Dormitory</t>
  </si>
  <si>
    <t>Dwelling Units</t>
  </si>
  <si>
    <t>Exercise Center</t>
  </si>
  <si>
    <t>Gymnasia, Assembly</t>
  </si>
  <si>
    <t>Hospital</t>
  </si>
  <si>
    <t>Nursing Homes</t>
  </si>
  <si>
    <t>Hotel/Motel</t>
  </si>
  <si>
    <t>Laboratory spaces</t>
  </si>
  <si>
    <t>Laundries</t>
  </si>
  <si>
    <t>Libraries</t>
  </si>
  <si>
    <t>Office Spaces</t>
  </si>
  <si>
    <t>Parking garages</t>
  </si>
  <si>
    <t>Police and fire stations</t>
  </si>
  <si>
    <t>Retail, retail banking, malls</t>
  </si>
  <si>
    <t>Schools</t>
  </si>
  <si>
    <t>Theater, motion picture</t>
  </si>
  <si>
    <t>Theater, performing arts</t>
  </si>
  <si>
    <t>Warehouses</t>
  </si>
  <si>
    <t>Main entry Lobbies</t>
  </si>
  <si>
    <t>Building common areas</t>
  </si>
  <si>
    <t>No Inputs Defined Message</t>
  </si>
  <si>
    <t>See 'Building Details' Tab</t>
  </si>
  <si>
    <t>See 'Fixture Details' Tab</t>
  </si>
  <si>
    <t>Table 7-2a Building Activity Site Energy Targets (EUIt1) (I-P Units)</t>
  </si>
  <si>
    <r>
      <t>Building Activity Type</t>
    </r>
    <r>
      <rPr>
        <b/>
        <vertAlign val="superscript"/>
        <sz val="11"/>
        <color theme="0"/>
        <rFont val="Roboto"/>
      </rPr>
      <t>1,2</t>
    </r>
  </si>
  <si>
    <t>Climate Zone 4C</t>
  </si>
  <si>
    <t>Climate Zone 5B</t>
  </si>
  <si>
    <t>CBPS Definition</t>
  </si>
  <si>
    <t>No.</t>
  </si>
  <si>
    <t>Portfolio Manager Types</t>
  </si>
  <si>
    <t>Portfolio Manager</t>
  </si>
  <si>
    <t>Sub-Types: Detailed</t>
  </si>
  <si>
    <t>Notes</t>
  </si>
  <si>
    <r>
      <t>EUI</t>
    </r>
    <r>
      <rPr>
        <b/>
        <vertAlign val="subscript"/>
        <sz val="11"/>
        <color theme="1"/>
        <rFont val="Roboto"/>
      </rPr>
      <t>t</t>
    </r>
  </si>
  <si>
    <t>Sub-Types</t>
  </si>
  <si>
    <t>Banking/ financial services</t>
  </si>
  <si>
    <t>Bank Branch</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</si>
  <si>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</si>
  <si>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Financial Office</t>
  </si>
  <si>
    <t xml:space="preserve">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 </t>
  </si>
  <si>
    <t>Education</t>
  </si>
  <si>
    <t>Adult Education</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</si>
  <si>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</si>
  <si>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College/ University</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</si>
  <si>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</si>
  <si>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K-12 School</t>
  </si>
  <si>
    <t>Elementary/middle school</t>
  </si>
  <si>
    <t xml:space="preserve">K-12 School refers to buildings or campuses used as a school for Kindergarten through 12th grade students. This does not include college or university classroom facilities/laboratories, vocational, technical, trade, adult, or continuing education schools, preschools, or day care facilities. If the school serves any of the above student populations (e.g., an elementary school that includes prekindergarten), at least 75% of the students must be in grades kindergarten through 12.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
  </si>
  <si>
    <t>High school</t>
  </si>
  <si>
    <t>Preschool/ Daycare</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</si>
  <si>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</si>
  <si>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Vocational School</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</si>
  <si>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</si>
  <si>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Other - Education</t>
  </si>
  <si>
    <t xml:space="preserve">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 </t>
  </si>
  <si>
    <t>Entertainment/
public assembly</t>
  </si>
  <si>
    <t>Aquarium</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</si>
  <si>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</si>
  <si>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Bar/Nightclub</t>
  </si>
  <si>
    <t xml:space="preserve">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 </t>
  </si>
  <si>
    <t>Bowling Alley</t>
  </si>
  <si>
    <t xml:space="preserve">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 </t>
  </si>
  <si>
    <t>Casino</t>
  </si>
  <si>
    <t xml:space="preserve">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in the same building as a hotel, we recommend that you enter a separate hotel property use. </t>
  </si>
  <si>
    <t>Convention Center</t>
  </si>
  <si>
    <t xml:space="preserve">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 Conference facilities located within a Hotel should be included along with your Hotel property use details, rather than added as a separate Convention Center property use. Conference facilities primarily serving smaller meetings should be entered as Social/Meeting Hall. </t>
  </si>
  <si>
    <t>Fitness Center/ Health Club/Gym</t>
  </si>
  <si>
    <t xml:space="preserve">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 </t>
  </si>
  <si>
    <t>Ice/Curling Rink</t>
  </si>
  <si>
    <t xml:space="preserve">Ice/Curling Rink refers to buildings that include one or more ice sheets used for public or private, recreational or professional skating, hockey, or ringette. Buildings that are exclusively used for curling are not currently eligible for an ENERGY STAR score but can benchmarked using this property type.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(above 5,000 seats) should be entered as Indoor Arena. </t>
  </si>
  <si>
    <t>Indoor Arena</t>
  </si>
  <si>
    <t xml:space="preserve">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 </t>
  </si>
  <si>
    <t>Movie Theater</t>
  </si>
  <si>
    <t xml:space="preserve">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 </t>
  </si>
  <si>
    <t xml:space="preserve">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 </t>
  </si>
  <si>
    <t>Performing Arts</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</si>
  <si>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</si>
  <si>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Race Track</t>
  </si>
  <si>
    <t>Racetrack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</si>
  <si>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Roller Rink</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</si>
  <si>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</si>
  <si>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Social/Meeting Hall</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</si>
  <si>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</si>
  <si>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Stadium (Closed)</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</si>
  <si>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</si>
  <si>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Stadium (Open)</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</si>
  <si>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</si>
  <si>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Swimming Pool</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</si>
  <si>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</si>
  <si>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Zoo</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</si>
  <si>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</si>
  <si>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Other - Entertainment/ Public Assembly</t>
  </si>
  <si>
    <t>Entertainment/culture</t>
  </si>
  <si>
    <t>Buildings providing entertainment and/or cultural services that do not fit any other Portfolio Manager Entertainment/public assembly sub types.</t>
  </si>
  <si>
    <t xml:space="preserve">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 </t>
  </si>
  <si>
    <t>Other public assembly</t>
  </si>
  <si>
    <t>Other-Entertainment/Public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</si>
  <si>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Recreation</t>
  </si>
  <si>
    <t>Other-Recreation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</si>
  <si>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Social/meeting</t>
  </si>
  <si>
    <t>Other - Recreation</t>
  </si>
  <si>
    <t>Other - Stadium</t>
  </si>
  <si>
    <t>Other-Stadium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</si>
  <si>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Food sales 
and service</t>
  </si>
  <si>
    <t>Food sales and services - Bar/Nightclub  refers to buildings used primarily for preparation and sale of ready-to-eat food and beverages, but with secondary purposes characterized by revenue generated from social/entertainment services and associated sale of beverages instead of food. Examples include restaurants with lounges and nightclubs featuring entertainment together or separate form dining.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</si>
  <si>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Convenience Store with Gas Station</t>
  </si>
  <si>
    <t xml:space="preserve">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 </t>
  </si>
  <si>
    <t>Convenience Store without Gas Station</t>
  </si>
  <si>
    <t xml:space="preserve">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t>
  </si>
  <si>
    <t>Fast Food Restaurant</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</si>
  <si>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</si>
  <si>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Food Sales</t>
  </si>
  <si>
    <t>Grocery/food market</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</si>
  <si>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</si>
  <si>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Convenience store with gas</t>
  </si>
  <si>
    <t xml:space="preserve">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 </t>
  </si>
  <si>
    <t>Convenience store</t>
  </si>
  <si>
    <t xml:space="preserve">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t>
  </si>
  <si>
    <t>Other food sales</t>
  </si>
  <si>
    <r>
      <t xml:space="preserve">Food Sales refers to buildings used for the sales of food on either a retail or wholesale basis, but which </t>
    </r>
    <r>
      <rPr>
        <u/>
        <sz val="11"/>
        <color rgb="FFFF0000"/>
        <rFont val="Calibri"/>
        <family val="2"/>
      </rPr>
      <t>do not</t>
    </r>
    <r>
      <rPr>
        <sz val="11"/>
        <color rgb="FFFF0000"/>
        <rFont val="Calibri"/>
        <family val="2"/>
      </rPr>
      <t xml:space="preserve"> meet the definition of Supermarket/Grocery Store, Convenience Store, or Convenience Store with Gas Stations.</t>
    </r>
    <r>
      <rPr>
        <sz val="11"/>
        <color theme="1"/>
        <rFont val="Calibri"/>
        <family val="2"/>
      </rPr>
      <t xml:space="preserve"> For example, specialty food sales like a cheese shop or butcher. Gross Floor Area should include all space within the building(s), including sales areas, storage areas, offices, kitchens, and staff break rooms. </t>
    </r>
  </si>
  <si>
    <t>Food Service</t>
  </si>
  <si>
    <t>Fast food</t>
  </si>
  <si>
    <t>Restaurant/cafeteria</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</si>
  <si>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</si>
  <si>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Other food service</t>
  </si>
  <si>
    <r>
      <t xml:space="preserve">Food Service refers to buildings used for preparation and sale of food and beverages, </t>
    </r>
    <r>
      <rPr>
        <sz val="11"/>
        <color rgb="FFFF0000"/>
        <rFont val="Calibri"/>
        <family val="2"/>
      </rPr>
      <t xml:space="preserve">but which </t>
    </r>
    <r>
      <rPr>
        <u/>
        <sz val="11"/>
        <color rgb="FFFF0000"/>
        <rFont val="Calibri"/>
        <family val="2"/>
      </rPr>
      <t>do not</t>
    </r>
    <r>
      <rPr>
        <sz val="11"/>
        <color rgb="FFFF0000"/>
        <rFont val="Calibri"/>
        <family val="2"/>
      </rPr>
      <t xml:space="preserve"> meet the definition of Restaurant or Bar/Nightclub.</t>
    </r>
    <r>
      <rPr>
        <sz val="11"/>
        <color theme="1"/>
        <rFont val="Calibri"/>
        <family val="2"/>
      </rPr>
      <t xml:space="preserve">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 </t>
    </r>
  </si>
  <si>
    <t>Restaurant</t>
  </si>
  <si>
    <t>Supermarket/Grocery Store</t>
  </si>
  <si>
    <t>Wholesale Club/Supercenter</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</si>
  <si>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</si>
  <si>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Other - Restaurant/Bar</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</si>
  <si>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</si>
  <si>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Healthcare</t>
  </si>
  <si>
    <t>Ambulatory Surgical Center</t>
  </si>
  <si>
    <t xml:space="preserve">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 </t>
  </si>
  <si>
    <t>Hospital (General Medical &amp; Surgical)*</t>
  </si>
  <si>
    <t xml:space="preserve">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(GFA) should include all space within the building(s) on the campus including operating rooms, bedrooms, emergency treatment areas, medical offices, exam rooms, laboratories, lobbies, atriums, cafeterias, rest rooms, stairways, corridors connecting buildings, storage areas, and elevator shafts.   To get a score a Hospital must have: •    More than 50% of the GFA must be used for general medical and surgical services (does not include: long-term care (or long-term acute care), skilled nursing, specialty care, and ambulatory surgical centers) •    More than 50% of the licensed beds must provide acute care services.   Properties that use more than 50% of the GFA for long-term acute care, specialty care, and/or ambulatory surgical centers, or that have less than 50% of their beds licensed for acute care services are not eligible for an ENERGY STAR score. </t>
  </si>
  <si>
    <t>Medical Office</t>
  </si>
  <si>
    <t>All medical offices considered to be diagnostic type.</t>
  </si>
  <si>
    <t>Outpatient Rehabilitation/Physical Therapy</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</si>
  <si>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</si>
  <si>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Residential Care Facility</t>
  </si>
  <si>
    <t>Residential Care Facilities refers to buildings that provide rehabilitative and restorative care to patients on a long-term or permanent basis. Residential Care Facilities treat mental health issues, substance abuse, and rehabilitation for injury, illness, and disabilities. This property type is intended for facilities that offer long-term residential care to residents of all ages who may need assistance with activities of daily living. If a facility is designed to provide nursing and assistance to seniors only, then the Senior Care Community property type should be used. Gross Floor Area should include all fully-enclosed space within the exterior walls of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Open air stairwells, breezeways, and other similar areas that are not fully enclosed should not be included in the gross floor area.</t>
  </si>
  <si>
    <t>Senior Care Community</t>
  </si>
  <si>
    <t>Senior Care Community refers to buildings that house and provide care and assistance for elderly residents. Gross Floor Area should include all fully-enclosed space within the exterior walls of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Open air stairwells, breezeways, and other similar areas that are not fully enclosed should not be included in the gross floor area. The ENERGY STAR score for Senior Care Community applies to nursing homes (skilled nursing facilities) and assisted living facilities and is not intended for retirement communities that offer only independent living – a community with only independent living should benchmark under the Multifamily property use.</t>
  </si>
  <si>
    <t>Urgent Care/Clinic/Other Outpatient</t>
  </si>
  <si>
    <t>Urgent Care Center/Clinic/Other Outpatient Office means the buildings used to diagnose and treat patients, usually on an unscheduled, walk-in basis, who have an injury or illness that requires immediate care but is not serious enough to warrant a visit to an emergency department. Includes facilities that provide same-day surgical, diagnostic and preventive care. Gross Floor Area should include all space within the building(s) including offices, exam rooms, waiting rooms, atriums, employee break rooms and kitchens, rest rooms, elevator shafts, stairways, mechanical rooms, and storage areas.</t>
  </si>
  <si>
    <t>Other - Specialty Hospital</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</si>
  <si>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</si>
  <si>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Lodging/ residential</t>
  </si>
  <si>
    <t>Barracks</t>
  </si>
  <si>
    <t xml:space="preserve">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 </t>
  </si>
  <si>
    <t>Hotel</t>
  </si>
  <si>
    <t xml:space="preserve">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 </t>
  </si>
  <si>
    <t>Motel or inn</t>
  </si>
  <si>
    <t>Motel is a hotel like lodging where most rooms are entered from the exterior. Gross Floor Area should include all interior space within the building, including guestrooms, halls,
lobbies, atriums food preparation and restaurant space, conference and banquet space, fitness
centers/spas, indoor pool areas, laundry facilities, elevator shafts, stairways, mechanical rooms,
storage areas, employee break rooms, and back-of-house offices.</t>
  </si>
  <si>
    <t>Multifamily Housing</t>
  </si>
  <si>
    <t xml:space="preserve">Multifamily Housing refers to residential properties that contain two or more residential living units. These properties may include low-rise buildings (1-4 stories), mid-rise buildings (5-9 stories), or high-rise buildings (10+ stories). Occupants of these buildings may include tenants, cooperators, and/or individual owners. Eligibility requirements for an ENERGY STAR score and certification for Multifamily Housing properties include: •   2 units or more per building •   20 units or more per property/campus •   At least 80% occupancy •   Communities of single-family homes are not eligible. If your property is a mix of multifamily and single-family homes, the property would still be eligible if the single-family homes are less than 25% of the total GFA.  Gross Floor Area (GFA) should include all buildings that are part of the multifamily property, including any separate management offices or other buildings that may not contain living units. Gross Floor Area should include all fully-enclosed space within the outside surfaces of the exterior walls of the building(s) including living space in each unit (including occupied and unoccupied units), interior common areas (e.g. lobbies, offices, community rooms, common kitchens, fitness rooms, indoor pools), hallways, stairwells, elevator shafts, connecting corridors between buildings, storage areas, and mechanical space such as a boiler room. Open air stairwells, breezeways, and other similar areas that are not fully enclosed should not be included in the GFA. </t>
  </si>
  <si>
    <t>Prison/ Incarceration</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</si>
  <si>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</si>
  <si>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Residence Hall/Dormitory</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</si>
  <si>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</si>
  <si>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Other - Lodging/Residential</t>
  </si>
  <si>
    <t>Other – Lodging/Residential refers to buildings used for residential purposes other than those described in the available property uses in Portfolio Manager (i.e. residential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</si>
  <si>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Mixed use</t>
  </si>
  <si>
    <t>Mixed Use Property</t>
  </si>
  <si>
    <t>Must use of Section 7.2.3 method for mixed use buildings.</t>
  </si>
  <si>
    <t xml:space="preserve">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 If you have restaurants, retail (pharmacy), or services (dry cleaners) within the Medical Office, you should most likely include this square footage and energy in the Medical Office Property Use.  </t>
  </si>
  <si>
    <t>Admin/professional office</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</si>
  <si>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 If you have restaurants, retail, or services (dry cleaners) within the Office, you should most likely include this square footage and energy in the Office Property Use. There are 4 exceptions to this rule when you should create a separate Property Use: •   If it is a Property Use Type that can get an ENERGY STAR Score (note: Retail can only get a score if it is greater than 5,000 square feet) •   If it accounts for more than 25% of the property's GFA •   If it is a vacant/unoccupied Office •   If the Hours of Operation differ by more than 10 hours from the main Property Use.</t>
  </si>
  <si>
    <t>Bank/other financial</t>
  </si>
  <si>
    <t xml:space="preserve">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 </t>
  </si>
  <si>
    <t>Government office</t>
  </si>
  <si>
    <t>Gov Office is an office used by employees of Federal , State, County, City Governments.</t>
  </si>
  <si>
    <t>Medical office (diagnostic)</t>
  </si>
  <si>
    <t>Other office</t>
  </si>
  <si>
    <t>Other office is an office that does not fit any of the other office definitions.</t>
  </si>
  <si>
    <t>Veterinary Office</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</si>
  <si>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</si>
  <si>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Other - Office</t>
  </si>
  <si>
    <t>Public services</t>
  </si>
  <si>
    <t>Courthouse</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</si>
  <si>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</si>
  <si>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Fire Station</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</si>
  <si>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</si>
  <si>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Mailing Center/Post Office</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</si>
  <si>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</si>
  <si>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Police Station</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</si>
  <si>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</si>
  <si>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Transportation Terminal/Station</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</si>
  <si>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atriums, elevator shafts, and storage areas. This should not include any exterior spaces associated with the terminals, such as drop-off areas, outdoor platforms, or outdoor loading docks/bays.</t>
  </si>
  <si>
    <t>Other - Public Service</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</si>
  <si>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</si>
  <si>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Religious worship</t>
  </si>
  <si>
    <t>Worship Facility</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</si>
  <si>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</si>
  <si>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Automobile Dealership</t>
  </si>
  <si>
    <t xml:space="preserve">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 </t>
  </si>
  <si>
    <t>Enclosed Mall</t>
  </si>
  <si>
    <t xml:space="preserve">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 </t>
  </si>
  <si>
    <t>Lifestyle Center</t>
  </si>
  <si>
    <t>Enclosed mall</t>
  </si>
  <si>
    <t>Other retail</t>
  </si>
  <si>
    <t xml:space="preserve">Other -Lifestyle Center refers to a mixed-use commercial development that includes retail stores and leisure amenities that do not fit the definition of Life Style - Retails store.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 </t>
  </si>
  <si>
    <t>Retail store</t>
  </si>
  <si>
    <r>
      <t xml:space="preserve">Lifestyle Center refers to a mixed-use commercial development that includes retail stores and leisure amenities, where individual retail stores typically contain an entrance accessible from the outside and are not connected by internal walkways. Lifestyle centers have an open-air design, </t>
    </r>
    <r>
      <rPr>
        <u/>
        <sz val="11"/>
        <color theme="1"/>
        <rFont val="Calibri"/>
        <family val="2"/>
      </rPr>
      <t>unlike traditional enclosed malls,</t>
    </r>
    <r>
      <rPr>
        <sz val="11"/>
        <color theme="1"/>
        <rFont val="Calibri"/>
        <family val="2"/>
      </rPr>
      <t xml:space="preserve">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 </t>
    </r>
  </si>
  <si>
    <t>Retail Store</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</si>
  <si>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 single store that is at least 5,000 square feet (464.5 m2 ) and have an exterior entrance to the public. The ENERGY STAR score applies to: Department Stores, Discount Stores, Drug Stores, Dollar Stores, Home Center/Hardware Stores, and Apparel/Specialty Stores (e.g. books, clothing, office products, toys, home goods, and electronics). Retail configurations eligible to receive an ENERGY STAR score/certification include: free standing stores; individual stores located in open air or strip centers; and anchor stores in enclosed malls. Retail configurations NOT eligible to receive an ENERGY STAR score/certification include: enclosed malls; individual stores located within enclosed malls (except those with an exterior entrance); lifestyle centers; strip malls; and individual stores that are part of a larger non-mall building (i.e. office or hotel). Convenience Stores, Automobile Dealerships, and Restaurants are not eligible to earn an ENERGY STAR score as Retail. Supermarkets are eligible for an ENERGY STAR score under the Supermarket property type. Warehouse Clubs and Supercenters are eligible for an ENERGY STAR score under the Warehouse Club/Supercenter property type.</t>
  </si>
  <si>
    <t>Strip Mall</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</si>
  <si>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</si>
  <si>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Other - Retail/Mall</t>
  </si>
  <si>
    <t>Technology/ science</t>
  </si>
  <si>
    <t>Data Center</t>
  </si>
  <si>
    <t xml:space="preserve">Data Center refers to buildings specifically designed and equipped to meet the needs of high-density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 When a data center is located within a larger building, only the spaces that are uniquely associated with the data center should be included in the gross floor area. For example, do not include spaces shared by the data center and other tenants, such as break rooms or hallways. </t>
  </si>
  <si>
    <t>Laboratory</t>
  </si>
  <si>
    <t xml:space="preserve">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 </t>
  </si>
  <si>
    <t>Other - Technology/ Science</t>
  </si>
  <si>
    <t>Other service</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</si>
  <si>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</si>
  <si>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Personal Services (Health/Beauty, Dry Cleaning, etc.)</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</si>
  <si>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</si>
  <si>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t>Repair Services (Vehicle, Shoe, Locksmith, etc.)</t>
  </si>
  <si>
    <t>Repair shop</t>
  </si>
  <si>
    <t>Repair Services refers to buildings in which repair service is provided other than vehicle repair or maintenance.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</si>
  <si>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Vehicle service/repair shop</t>
  </si>
  <si>
    <t>Vehicle services/repair shop refers to buildings in which vehicle repair service is provided.  Examples include vehicle mechanical repair, body and paint shops, muffler, brake and tire shops.  Gross Floor Area should include all space within the building(s), including sales floors, repair areas, workshops, offices, parts storage areas, waiting rooms, staff break rooms, hallways, and stairwells.</t>
  </si>
  <si>
    <t>Vehicle storage/maintenance</t>
  </si>
  <si>
    <t>Other - Services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</si>
  <si>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</si>
  <si>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Utility</t>
  </si>
  <si>
    <t>Energy/Power Station</t>
  </si>
  <si>
    <t>Energy/Power Station applies to buildings containing machinery and/or associated equipment for generating electricity or district heat (steam, hot water, or chilled water) from a raw fuel, including fossil fuel power plants, traditional district heat power plants, combined heat and power plants, nuclear reactors, hydroelectric dams, or facilities associated with a solar or wind farm. Gross Floor Area should include all space within the building(s), including power generation areas (boilers, turbines etc.), administrative space, cooling towers, kitchens used by staff, lobbies, meeting rooms, cafeterias, stairways, elevator shafts, and storage areas (which may include fossil fuel storage tanks or bins). This should not include any exterior spaces associated with the power stations.</t>
  </si>
  <si>
    <t>Other - Utility</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</si>
  <si>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</si>
  <si>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Warehouse/ storage</t>
  </si>
  <si>
    <t>Self-Storage Facility</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</si>
  <si>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</si>
  <si>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Distribution Center</t>
  </si>
  <si>
    <t xml:space="preserve">Distribution Center refers to unrefrigerated buildings that are used for the temporary storage and redistribution of goods, manufactured products, merchandise or raw materials. Buildings that are used primarily for assembling, modifying, manufacturing, or growing goods, products, merchandise or raw material should be classified as Manufacturing Facility.   Gross Floor Area should include all space within the building(s) including space designed to store non-perishable goods and merchandise, offices, lobbies, stairways, rest rooms, equipment storage areas, and elevator shafts. This should not include exterior/outdoor loading bays or docks. </t>
  </si>
  <si>
    <t>Nonrefrigerated Warehouse</t>
  </si>
  <si>
    <t>Non-Refrigerated Warehouse refers to unrefrigerated buildings that are used to store goods, manufactured products, merchandise or raw materials. Buildings that are used primarily for assembling, modifying, manufacturing, or growing goods, products, merchandise or raw material should be classified as Manufacturing Facility.   Gross Floor Area should include all space within the building(s), including the main storage rooms, administrative office offices, lobbies, stairways, restrooms, equipment storage areas, and elevator shafts. This should not include exterior/outdoor loading bays or docks.</t>
  </si>
  <si>
    <t>Refrigerated Warehouse</t>
  </si>
  <si>
    <t>Refrigerated Warehouse refers to refrigerated buildings that are used to store or redistribute perishable goods or merchandise under refrigeration at temperatures below 50 degrees Fahrenheit (10 degrees Celsius). Buildings that are used primarily for assembling, modifying, manufacturing, or growing goods, products, merchandise or raw material should be classified as Manufacturing Facility. Gross Floor Area should include all space within the building(s), which includes temperature controlled areas, administrative offices, lobbies, stairways, restrooms, equipment storage areas, and elevator shafts. This should not include exterior/outdoor loading bays or docks.</t>
  </si>
  <si>
    <t>Notes:</t>
  </si>
  <si>
    <t>1. Select the most specific building activity type that applies.</t>
  </si>
  <si>
    <t>2. For building type definitions see Energy Star portfolio manager definitions except as follows:</t>
  </si>
  <si>
    <t>Data center: Is an activity space designed and equipped to meet the needs of high density computing equipment, such as server racks, used for data storage and processing, including dedicated uninterruptible power supplies and cooling systems and require a constant power load of 75 kW or more. Gross floor area shall only include space within the building including raised floor computing space, server rack aisles, storage silos, control console areas, battery rooms and mechanical rooms for dedicated cooling equipment. Gross floor area shall not include a server closet, telecommunications equipment closet, computer training area, office, elevator, corridors, or other auxiliary space.</t>
  </si>
  <si>
    <t>Urgent care center/clinic/other outpatient office means the buildings used to diagnose and treat patients, usually on an unscheduled, walk-in basis, who have an injury or illness that requires immediate care but is not serious enough to warrant a visit to an emergency department. Includes facilities that provide same-day surgical, diagnostic and preventive care.</t>
  </si>
  <si>
    <t>3. All medical offices considered to be diagnostic type.</t>
  </si>
  <si>
    <t>4. Must use of Section 7.2.3 method for mixed use buildings.</t>
  </si>
  <si>
    <t>5. Suggest considering use of Section 7.2.3 method for mixed use buildings.</t>
  </si>
  <si>
    <t>6. This is a building or activity without an energy target. Included to provide definition only.</t>
  </si>
  <si>
    <t>7. This is a building or activity without an energy target. This may be exempt from the standard, see Section Z4.1 2, d.</t>
  </si>
  <si>
    <r>
      <rPr>
        <b/>
        <sz val="12"/>
        <color rgb="FF000000"/>
        <rFont val="Calibri"/>
      </rPr>
      <t>1.</t>
    </r>
    <r>
      <rPr>
        <b/>
        <sz val="7"/>
        <color rgb="FF000000"/>
        <rFont val="Times New Roman"/>
      </rPr>
      <t xml:space="preserve">  </t>
    </r>
    <r>
      <rPr>
        <b/>
        <sz val="12"/>
        <color rgb="FF000000"/>
        <rFont val="Calibri"/>
      </rPr>
      <t>How would you rate the lighting which reaches your workstation overall?</t>
    </r>
  </si>
  <si>
    <r>
      <rPr>
        <sz val="11"/>
        <color rgb="FF000000"/>
        <rFont val="Calibri"/>
      </rPr>
      <t>a.</t>
    </r>
    <r>
      <rPr>
        <sz val="7"/>
        <color rgb="FF000000"/>
        <rFont val="Times New Roman"/>
      </rPr>
      <t xml:space="preserve">       </t>
    </r>
    <r>
      <rPr>
        <sz val="11"/>
        <color rgb="FF000000"/>
        <rFont val="Calibri"/>
      </rPr>
      <t>Overall lighting (electric and daylight)</t>
    </r>
  </si>
  <si>
    <r>
      <rPr>
        <sz val="7"/>
        <color rgb="FF000000"/>
        <rFont val="Times New Roman"/>
      </rPr>
      <t xml:space="preserve"> </t>
    </r>
    <r>
      <rPr>
        <sz val="11"/>
        <color rgb="FF000000"/>
        <rFont val="Calibri"/>
      </rPr>
      <t>i.</t>
    </r>
    <r>
      <rPr>
        <sz val="7"/>
        <color rgb="FF000000"/>
        <rFont val="Times New Roman"/>
      </rPr>
      <t xml:space="preserve">      </t>
    </r>
    <r>
      <rPr>
        <sz val="11"/>
        <color rgb="FF000000"/>
        <rFont val="Calibri"/>
      </rPr>
      <t>Very dissatisfied</t>
    </r>
  </si>
  <si>
    <r>
      <rPr>
        <sz val="11"/>
        <color rgb="FF000000"/>
        <rFont val="Calibri"/>
      </rPr>
      <t>ii.</t>
    </r>
    <r>
      <rPr>
        <sz val="7"/>
        <color rgb="FF000000"/>
        <rFont val="Times New Roman"/>
      </rPr>
      <t xml:space="preserve">      </t>
    </r>
    <r>
      <rPr>
        <sz val="11"/>
        <color rgb="FF000000"/>
        <rFont val="Calibri"/>
      </rPr>
      <t>Somewhat dissatisfied</t>
    </r>
  </si>
  <si>
    <r>
      <rPr>
        <sz val="11"/>
        <color rgb="FF000000"/>
        <rFont val="Calibri"/>
      </rPr>
      <t>iii.</t>
    </r>
    <r>
      <rPr>
        <sz val="7"/>
        <color rgb="FF000000"/>
        <rFont val="Times New Roman"/>
      </rPr>
      <t xml:space="preserve">      </t>
    </r>
    <r>
      <rPr>
        <sz val="11"/>
        <color rgb="FF000000"/>
        <rFont val="Calibri"/>
      </rPr>
      <t>Neutral</t>
    </r>
  </si>
  <si>
    <r>
      <rPr>
        <sz val="7"/>
        <color rgb="FF000000"/>
        <rFont val="Times New Roman"/>
      </rPr>
      <t xml:space="preserve"> </t>
    </r>
    <r>
      <rPr>
        <sz val="11"/>
        <color rgb="FF000000"/>
        <rFont val="Calibri"/>
      </rPr>
      <t>iv.</t>
    </r>
    <r>
      <rPr>
        <sz val="7"/>
        <color rgb="FF000000"/>
        <rFont val="Times New Roman"/>
      </rPr>
      <t xml:space="preserve">      </t>
    </r>
    <r>
      <rPr>
        <sz val="11"/>
        <color rgb="FF000000"/>
        <rFont val="Calibri"/>
      </rPr>
      <t>Somewhat satisfied</t>
    </r>
  </si>
  <si>
    <r>
      <rPr>
        <sz val="7"/>
        <color rgb="FF000000"/>
        <rFont val="Times New Roman"/>
      </rPr>
      <t xml:space="preserve"> </t>
    </r>
    <r>
      <rPr>
        <sz val="11"/>
        <color rgb="FF000000"/>
        <rFont val="Calibri"/>
      </rPr>
      <t>v.</t>
    </r>
    <r>
      <rPr>
        <sz val="7"/>
        <color rgb="FF000000"/>
        <rFont val="Times New Roman"/>
      </rPr>
      <t xml:space="preserve">      </t>
    </r>
    <r>
      <rPr>
        <sz val="11"/>
        <color rgb="FF000000"/>
        <rFont val="Calibri"/>
      </rPr>
      <t>Very satisfied</t>
    </r>
  </si>
  <si>
    <r>
      <rPr>
        <sz val="11"/>
        <color rgb="FF000000"/>
        <rFont val="Calibri"/>
      </rPr>
      <t>vi.</t>
    </r>
    <r>
      <rPr>
        <sz val="7"/>
        <color rgb="FF000000"/>
        <rFont val="Times New Roman"/>
      </rPr>
      <t xml:space="preserve">      </t>
    </r>
    <r>
      <rPr>
        <sz val="11"/>
        <color rgb="FF000000"/>
        <rFont val="Calibri"/>
      </rPr>
      <t>NA</t>
    </r>
  </si>
  <si>
    <r>
      <t>b.</t>
    </r>
    <r>
      <rPr>
        <sz val="7"/>
        <color theme="1"/>
        <rFont val="Times New Roman"/>
        <charset val="1"/>
      </rPr>
      <t xml:space="preserve">       </t>
    </r>
    <r>
      <rPr>
        <sz val="11"/>
        <color theme="1"/>
        <rFont val="Calibri"/>
        <family val="2"/>
        <charset val="1"/>
      </rPr>
      <t>Electric lights alone</t>
    </r>
  </si>
  <si>
    <r>
      <t>c.</t>
    </r>
    <r>
      <rPr>
        <sz val="7"/>
        <color theme="1"/>
        <rFont val="Times New Roman"/>
        <charset val="1"/>
      </rPr>
      <t xml:space="preserve">       </t>
    </r>
    <r>
      <rPr>
        <sz val="11"/>
        <color theme="1"/>
        <rFont val="Calibri"/>
        <family val="2"/>
        <charset val="1"/>
      </rPr>
      <t>Daylighting alone</t>
    </r>
  </si>
  <si>
    <r>
      <t>d.</t>
    </r>
    <r>
      <rPr>
        <sz val="7"/>
        <color theme="1"/>
        <rFont val="Times New Roman"/>
        <charset val="1"/>
      </rPr>
      <t xml:space="preserve">       </t>
    </r>
    <r>
      <rPr>
        <sz val="11"/>
        <color theme="1"/>
        <rFont val="Calibri"/>
        <family val="2"/>
        <charset val="1"/>
      </rPr>
      <t>Additional info you want to tell us (optional)</t>
    </r>
  </si>
  <si>
    <r>
      <rPr>
        <b/>
        <sz val="12"/>
        <color rgb="FF000000"/>
        <rFont val="Calibri"/>
      </rPr>
      <t>2.</t>
    </r>
    <r>
      <rPr>
        <b/>
        <sz val="7"/>
        <color rgb="FF000000"/>
        <rFont val="Times New Roman"/>
      </rPr>
      <t xml:space="preserve">  </t>
    </r>
    <r>
      <rPr>
        <b/>
        <sz val="12"/>
        <color rgb="FF000000"/>
        <rFont val="Calibri"/>
      </rPr>
      <t>Are there any lighting issues that interfere with your ability to get your job done?</t>
    </r>
  </si>
  <si>
    <r>
      <rPr>
        <b/>
        <sz val="12"/>
        <color rgb="FF000000"/>
        <rFont val="Calibri"/>
      </rPr>
      <t>3.</t>
    </r>
    <r>
      <rPr>
        <b/>
        <sz val="7"/>
        <color rgb="FF000000"/>
        <rFont val="Times New Roman"/>
      </rPr>
      <t xml:space="preserve">  </t>
    </r>
    <r>
      <rPr>
        <b/>
        <sz val="12"/>
        <color rgb="FF000000"/>
        <rFont val="Calibri"/>
      </rPr>
      <t>Have</t>
    </r>
    <r>
      <rPr>
        <b/>
        <sz val="7"/>
        <color rgb="FF000000"/>
        <rFont val="Times New Roman"/>
      </rPr>
      <t xml:space="preserve"> </t>
    </r>
    <r>
      <rPr>
        <b/>
        <sz val="12"/>
        <color rgb="FF000000"/>
        <rFont val="Calibri"/>
      </rPr>
      <t>the lighting fixtures in your area been placed in the wrong place or aimed incorrectly?</t>
    </r>
  </si>
  <si>
    <r>
      <t>a.</t>
    </r>
    <r>
      <rPr>
        <sz val="7"/>
        <color theme="1"/>
        <rFont val="Times New Roman"/>
        <charset val="1"/>
      </rPr>
      <t xml:space="preserve">      </t>
    </r>
    <r>
      <rPr>
        <sz val="12"/>
        <color theme="1"/>
        <rFont val="Calibri"/>
        <family val="2"/>
        <charset val="1"/>
      </rPr>
      <t>No</t>
    </r>
  </si>
  <si>
    <r>
      <rPr>
        <sz val="12"/>
        <color rgb="FF000000"/>
        <rFont val="Calibri"/>
      </rPr>
      <t>b.</t>
    </r>
    <r>
      <rPr>
        <sz val="7"/>
        <color rgb="FF000000"/>
        <rFont val="Times New Roman"/>
      </rPr>
      <t xml:space="preserve">      </t>
    </r>
    <r>
      <rPr>
        <sz val="12"/>
        <color rgb="FF000000"/>
        <rFont val="Calibri"/>
      </rPr>
      <t>Yes (please describe)</t>
    </r>
  </si>
  <si>
    <r>
      <rPr>
        <b/>
        <sz val="12"/>
        <color rgb="FF000000"/>
        <rFont val="Calibri"/>
      </rPr>
      <t>4.</t>
    </r>
    <r>
      <rPr>
        <b/>
        <sz val="7"/>
        <color rgb="FF000000"/>
        <rFont val="Times New Roman"/>
      </rPr>
      <t xml:space="preserve">  </t>
    </r>
    <r>
      <rPr>
        <b/>
        <sz val="12"/>
        <color rgb="FF000000"/>
        <rFont val="Calibri"/>
      </rPr>
      <t>Are you getting the right amount of light at your workstation?</t>
    </r>
  </si>
  <si>
    <r>
      <t>a.</t>
    </r>
    <r>
      <rPr>
        <sz val="7"/>
        <color theme="1"/>
        <rFont val="Times New Roman"/>
        <charset val="1"/>
      </rPr>
      <t xml:space="preserve">      </t>
    </r>
    <r>
      <rPr>
        <sz val="12"/>
        <color theme="1"/>
        <rFont val="Calibri"/>
        <family val="2"/>
        <charset val="1"/>
      </rPr>
      <t>Too little light</t>
    </r>
  </si>
  <si>
    <r>
      <t>b.</t>
    </r>
    <r>
      <rPr>
        <sz val="7"/>
        <color theme="1"/>
        <rFont val="Times New Roman"/>
        <charset val="1"/>
      </rPr>
      <t xml:space="preserve">      </t>
    </r>
    <r>
      <rPr>
        <sz val="12"/>
        <color theme="1"/>
        <rFont val="Calibri"/>
        <family val="2"/>
        <charset val="1"/>
      </rPr>
      <t>About right</t>
    </r>
  </si>
  <si>
    <r>
      <t>c.</t>
    </r>
    <r>
      <rPr>
        <sz val="7"/>
        <color theme="1"/>
        <rFont val="Times New Roman"/>
        <charset val="1"/>
      </rPr>
      <t xml:space="preserve">       </t>
    </r>
    <r>
      <rPr>
        <sz val="12"/>
        <color theme="1"/>
        <rFont val="Calibri"/>
        <family val="2"/>
        <charset val="1"/>
      </rPr>
      <t>Too much light</t>
    </r>
  </si>
  <si>
    <r>
      <t>d.</t>
    </r>
    <r>
      <rPr>
        <sz val="7"/>
        <color theme="1"/>
        <rFont val="Times New Roman"/>
        <charset val="1"/>
      </rPr>
      <t xml:space="preserve">      </t>
    </r>
    <r>
      <rPr>
        <sz val="12"/>
        <color theme="1"/>
        <rFont val="Calibri"/>
        <family val="2"/>
        <charset val="1"/>
      </rPr>
      <t>Describe any problems you are having.</t>
    </r>
  </si>
  <si>
    <r>
      <rPr>
        <b/>
        <sz val="11"/>
        <color rgb="FF000000"/>
        <rFont val="Calibri"/>
      </rPr>
      <t>5.</t>
    </r>
    <r>
      <rPr>
        <b/>
        <sz val="7"/>
        <color rgb="FF000000"/>
        <rFont val="Times New Roman"/>
      </rPr>
      <t>  </t>
    </r>
    <r>
      <rPr>
        <b/>
        <sz val="12"/>
        <color rgb="FF000000"/>
        <rFont val="Calibri"/>
      </rPr>
      <t>How do you feel about</t>
    </r>
    <r>
      <rPr>
        <b/>
        <sz val="11"/>
        <color rgb="FF000000"/>
        <rFont val="Calibri"/>
      </rPr>
      <t xml:space="preserve"> the general ‘color’ of the light in your work space?</t>
    </r>
  </si>
  <si>
    <r>
      <rPr>
        <sz val="11"/>
        <color rgb="FF000000"/>
        <rFont val="Calibri"/>
      </rPr>
      <t>a.</t>
    </r>
    <r>
      <rPr>
        <sz val="7"/>
        <color rgb="FF000000"/>
        <rFont val="Times New Roman"/>
      </rPr>
      <t xml:space="preserve">       </t>
    </r>
    <r>
      <rPr>
        <sz val="11"/>
        <color rgb="FF000000"/>
        <rFont val="Calibri"/>
      </rPr>
      <t>The overall color of the light in my workspace seems fine.</t>
    </r>
  </si>
  <si>
    <r>
      <rPr>
        <sz val="11"/>
        <color rgb="FF000000"/>
        <rFont val="Calibri"/>
      </rPr>
      <t>b.</t>
    </r>
    <r>
      <rPr>
        <sz val="7"/>
        <color rgb="FF000000"/>
        <rFont val="Times New Roman"/>
      </rPr>
      <t xml:space="preserve">       </t>
    </r>
    <r>
      <rPr>
        <sz val="11"/>
        <color rgb="FF000000"/>
        <rFont val="Calibri"/>
      </rPr>
      <t>I feel it is too ‘yellow’; I would prefer the use of a brighter, less yellow colored lamp.</t>
    </r>
  </si>
  <si>
    <r>
      <t>c.</t>
    </r>
    <r>
      <rPr>
        <sz val="7"/>
        <color theme="1"/>
        <rFont val="Times New Roman"/>
        <charset val="1"/>
      </rPr>
      <t xml:space="preserve">       </t>
    </r>
    <r>
      <rPr>
        <sz val="11"/>
        <color theme="1"/>
        <rFont val="Calibri"/>
        <family val="2"/>
        <charset val="1"/>
      </rPr>
      <t>I feel it is too stark; I would prefer the use of a lamp with ‘warmer’ tones.</t>
    </r>
  </si>
  <si>
    <r>
      <rPr>
        <b/>
        <sz val="12"/>
        <color rgb="FF000000"/>
        <rFont val="Calibri"/>
      </rPr>
      <t>6.</t>
    </r>
    <r>
      <rPr>
        <b/>
        <sz val="7"/>
        <color rgb="FF000000"/>
        <rFont val="Times New Roman"/>
      </rPr>
      <t>  H</t>
    </r>
    <r>
      <rPr>
        <b/>
        <sz val="12"/>
        <color rgb="FF000000"/>
        <rFont val="Calibri"/>
      </rPr>
      <t>ave you noticed any ‘flicker’ from the lighting?</t>
    </r>
  </si>
  <si>
    <r>
      <t>a.</t>
    </r>
    <r>
      <rPr>
        <sz val="7"/>
        <color theme="1"/>
        <rFont val="Times New Roman"/>
        <charset val="1"/>
      </rPr>
      <t xml:space="preserve">       </t>
    </r>
    <r>
      <rPr>
        <sz val="11"/>
        <color theme="1"/>
        <rFont val="Calibri"/>
        <family val="2"/>
        <charset val="1"/>
      </rPr>
      <t>No</t>
    </r>
  </si>
  <si>
    <r>
      <t>b.</t>
    </r>
    <r>
      <rPr>
        <sz val="7"/>
        <color theme="1"/>
        <rFont val="Times New Roman"/>
        <charset val="1"/>
      </rPr>
      <t xml:space="preserve">       </t>
    </r>
    <r>
      <rPr>
        <sz val="11"/>
        <color theme="1"/>
        <rFont val="Calibri"/>
        <family val="2"/>
        <charset val="1"/>
      </rPr>
      <t>Yes (please provide details)</t>
    </r>
  </si>
  <si>
    <r>
      <rPr>
        <b/>
        <sz val="12"/>
        <color rgb="FF000000"/>
        <rFont val="Calibri"/>
      </rPr>
      <t>7.</t>
    </r>
    <r>
      <rPr>
        <b/>
        <sz val="7"/>
        <color rgb="FF000000"/>
        <rFont val="Times New Roman"/>
      </rPr>
      <t xml:space="preserve">  </t>
    </r>
    <r>
      <rPr>
        <b/>
        <sz val="12"/>
        <color rgb="FF000000"/>
        <rFont val="Calibri"/>
      </rPr>
      <t>Do you have adequate control over the lighting at your workstation?</t>
    </r>
  </si>
  <si>
    <r>
      <t>a.</t>
    </r>
    <r>
      <rPr>
        <sz val="7"/>
        <color theme="1"/>
        <rFont val="Times New Roman"/>
        <charset val="1"/>
      </rPr>
      <t xml:space="preserve">       </t>
    </r>
    <r>
      <rPr>
        <sz val="11"/>
        <color theme="1"/>
        <rFont val="Calibri"/>
        <family val="2"/>
        <charset val="1"/>
      </rPr>
      <t>Yes</t>
    </r>
  </si>
  <si>
    <r>
      <t>b.</t>
    </r>
    <r>
      <rPr>
        <sz val="7"/>
        <color theme="1"/>
        <rFont val="Times New Roman"/>
        <charset val="1"/>
      </rPr>
      <t xml:space="preserve">       </t>
    </r>
    <r>
      <rPr>
        <sz val="11"/>
        <color theme="1"/>
        <rFont val="Calibri"/>
        <family val="2"/>
        <charset val="1"/>
      </rPr>
      <t>No (please explain)</t>
    </r>
  </si>
  <si>
    <r>
      <t>8.</t>
    </r>
    <r>
      <rPr>
        <b/>
        <sz val="7"/>
        <color theme="1"/>
        <rFont val="Times New Roman"/>
        <charset val="1"/>
      </rPr>
      <t xml:space="preserve">   </t>
    </r>
    <r>
      <rPr>
        <b/>
        <sz val="11"/>
        <color theme="1"/>
        <rFont val="Calibri"/>
        <family val="2"/>
        <charset val="1"/>
      </rPr>
      <t>Are you able to control the daylighting reaching your workstation to your satisfaction?</t>
    </r>
  </si>
  <si>
    <r>
      <t>a.</t>
    </r>
    <r>
      <rPr>
        <sz val="7"/>
        <color theme="1"/>
        <rFont val="Times New Roman"/>
        <charset val="1"/>
      </rPr>
      <t xml:space="preserve">       </t>
    </r>
    <r>
      <rPr>
        <sz val="11"/>
        <color theme="1"/>
        <rFont val="Calibri"/>
        <family val="2"/>
        <charset val="1"/>
      </rPr>
      <t>NA, I don't have access to daylight.</t>
    </r>
  </si>
  <si>
    <r>
      <t>b.</t>
    </r>
    <r>
      <rPr>
        <sz val="7"/>
        <color theme="1"/>
        <rFont val="Times New Roman"/>
        <charset val="1"/>
      </rPr>
      <t xml:space="preserve">       </t>
    </r>
    <r>
      <rPr>
        <sz val="11"/>
        <color theme="1"/>
        <rFont val="Calibri"/>
        <family val="2"/>
        <charset val="1"/>
      </rPr>
      <t>Yes</t>
    </r>
  </si>
  <si>
    <r>
      <t>c.</t>
    </r>
    <r>
      <rPr>
        <sz val="7"/>
        <color theme="1"/>
        <rFont val="Times New Roman"/>
        <charset val="1"/>
      </rPr>
      <t xml:space="preserve">       </t>
    </r>
    <r>
      <rPr>
        <sz val="11"/>
        <color theme="1"/>
        <rFont val="Calibri"/>
        <family val="2"/>
        <charset val="1"/>
      </rPr>
      <t>No (please explain)</t>
    </r>
  </si>
  <si>
    <r>
      <rPr>
        <b/>
        <sz val="12"/>
        <color rgb="FF000000"/>
        <rFont val="Calibri"/>
      </rPr>
      <t>9.</t>
    </r>
    <r>
      <rPr>
        <b/>
        <sz val="7"/>
        <color rgb="FF000000"/>
        <rFont val="Times New Roman"/>
      </rPr>
      <t xml:space="preserve">  </t>
    </r>
    <r>
      <rPr>
        <b/>
        <sz val="12"/>
        <color rgb="FF000000"/>
        <rFont val="Calibri"/>
      </rPr>
      <t>Are you able to adequately control the lighting in common areas that you use?</t>
    </r>
  </si>
  <si>
    <r>
      <rPr>
        <b/>
        <sz val="11"/>
        <color rgb="FF000000"/>
        <rFont val="Calibri"/>
      </rPr>
      <t>10.</t>
    </r>
    <r>
      <rPr>
        <b/>
        <sz val="7"/>
        <color rgb="FF000000"/>
        <rFont val="Times New Roman"/>
      </rPr>
      <t xml:space="preserve">   </t>
    </r>
    <r>
      <rPr>
        <b/>
        <sz val="12"/>
        <color rgb="FF000000"/>
        <rFont val="Calibri"/>
      </rPr>
      <t>Do you know of any situations where occupants have worked around (e.g. disabled) any of the lighting controls because the occupant was dissatisfied with how the control worked?</t>
    </r>
  </si>
  <si>
    <r>
      <t>b.</t>
    </r>
    <r>
      <rPr>
        <sz val="7"/>
        <color theme="1"/>
        <rFont val="Times New Roman"/>
        <charset val="1"/>
      </rPr>
      <t xml:space="preserve">       </t>
    </r>
    <r>
      <rPr>
        <sz val="11"/>
        <color theme="1"/>
        <rFont val="Calibri"/>
        <family val="2"/>
        <charset val="1"/>
      </rPr>
      <t>Yes (please explain generically without naming names)</t>
    </r>
  </si>
  <si>
    <r>
      <t>11.</t>
    </r>
    <r>
      <rPr>
        <b/>
        <sz val="7"/>
        <color theme="1"/>
        <rFont val="Times New Roman"/>
        <charset val="1"/>
      </rPr>
      <t xml:space="preserve">  </t>
    </r>
    <r>
      <rPr>
        <b/>
        <sz val="12"/>
        <color theme="1"/>
        <rFont val="Calibri"/>
        <family val="2"/>
        <charset val="1"/>
      </rPr>
      <t>Do you sometimes have difficulty seeing your computer monitor because of the lighting? (Check all that apply)</t>
    </r>
  </si>
  <si>
    <r>
      <t>a.</t>
    </r>
    <r>
      <rPr>
        <sz val="7"/>
        <color theme="1"/>
        <rFont val="Times New Roman"/>
        <charset val="1"/>
      </rPr>
      <t xml:space="preserve">       </t>
    </r>
    <r>
      <rPr>
        <sz val="11"/>
        <color theme="1"/>
        <rFont val="Calibri"/>
        <family val="2"/>
        <charset val="1"/>
      </rPr>
      <t>I don't use a computer monitor.</t>
    </r>
  </si>
  <si>
    <r>
      <t>b.</t>
    </r>
    <r>
      <rPr>
        <sz val="7"/>
        <color theme="1"/>
        <rFont val="Times New Roman"/>
        <charset val="1"/>
      </rPr>
      <t xml:space="preserve">       </t>
    </r>
    <r>
      <rPr>
        <sz val="11"/>
        <color theme="1"/>
        <rFont val="Calibri"/>
        <family val="2"/>
        <charset val="1"/>
      </rPr>
      <t>No problems</t>
    </r>
  </si>
  <si>
    <r>
      <t>c.</t>
    </r>
    <r>
      <rPr>
        <sz val="7"/>
        <color theme="1"/>
        <rFont val="Times New Roman"/>
        <charset val="1"/>
      </rPr>
      <t xml:space="preserve">       </t>
    </r>
    <r>
      <rPr>
        <sz val="11"/>
        <color theme="1"/>
        <rFont val="Calibri"/>
        <family val="2"/>
        <charset val="1"/>
      </rPr>
      <t>Yes because of reflections of the electric lighting</t>
    </r>
  </si>
  <si>
    <r>
      <t>d.</t>
    </r>
    <r>
      <rPr>
        <sz val="7"/>
        <color theme="1"/>
        <rFont val="Times New Roman"/>
        <charset val="1"/>
      </rPr>
      <t xml:space="preserve">       </t>
    </r>
    <r>
      <rPr>
        <sz val="11"/>
        <color theme="1"/>
        <rFont val="Calibri"/>
        <family val="2"/>
        <charset val="1"/>
      </rPr>
      <t>Yes because of reflections from one or more windows</t>
    </r>
  </si>
  <si>
    <r>
      <t>e.</t>
    </r>
    <r>
      <rPr>
        <sz val="7"/>
        <color theme="1"/>
        <rFont val="Times New Roman"/>
        <charset val="1"/>
      </rPr>
      <t xml:space="preserve">       </t>
    </r>
    <r>
      <rPr>
        <sz val="11"/>
        <color theme="1"/>
        <rFont val="Calibri"/>
        <family val="2"/>
        <charset val="1"/>
      </rPr>
      <t>Yes but I'm not sure what the source of the problem is</t>
    </r>
  </si>
  <si>
    <r>
      <t>f.</t>
    </r>
    <r>
      <rPr>
        <sz val="7"/>
        <color theme="1"/>
        <rFont val="Times New Roman"/>
        <charset val="1"/>
      </rPr>
      <t xml:space="preserve">        </t>
    </r>
    <r>
      <rPr>
        <sz val="11"/>
        <color theme="1"/>
        <rFont val="Calibri"/>
        <family val="2"/>
        <charset val="1"/>
      </rPr>
      <t>additional comments</t>
    </r>
  </si>
  <si>
    <r>
      <rPr>
        <b/>
        <sz val="12"/>
        <color rgb="FF000000"/>
        <rFont val="Calibri"/>
      </rPr>
      <t>12.</t>
    </r>
    <r>
      <rPr>
        <b/>
        <sz val="7"/>
        <color rgb="FF000000"/>
        <rFont val="Times New Roman"/>
      </rPr>
      <t>  D</t>
    </r>
    <r>
      <rPr>
        <b/>
        <sz val="12"/>
        <color rgb="FF000000"/>
        <rFont val="Calibri"/>
      </rPr>
      <t>o you sometimes have difficulty seeing other tasks because of the lighting? (Check all that apply)</t>
    </r>
  </si>
  <si>
    <r>
      <t>a.</t>
    </r>
    <r>
      <rPr>
        <sz val="7"/>
        <color theme="1"/>
        <rFont val="Times New Roman"/>
        <charset val="1"/>
      </rPr>
      <t xml:space="preserve">       </t>
    </r>
    <r>
      <rPr>
        <sz val="11"/>
        <color theme="1"/>
        <rFont val="Calibri"/>
        <family val="2"/>
        <charset val="1"/>
      </rPr>
      <t>No problems</t>
    </r>
  </si>
  <si>
    <r>
      <t>b.</t>
    </r>
    <r>
      <rPr>
        <sz val="7"/>
        <color theme="1"/>
        <rFont val="Times New Roman"/>
        <charset val="1"/>
      </rPr>
      <t xml:space="preserve">       </t>
    </r>
    <r>
      <rPr>
        <sz val="11"/>
        <color theme="1"/>
        <rFont val="Calibri"/>
        <family val="2"/>
        <charset val="1"/>
      </rPr>
      <t>Yes because of reflection of the electric lighting</t>
    </r>
  </si>
  <si>
    <r>
      <t>c.</t>
    </r>
    <r>
      <rPr>
        <sz val="7"/>
        <color theme="1"/>
        <rFont val="Times New Roman"/>
        <charset val="1"/>
      </rPr>
      <t xml:space="preserve">       </t>
    </r>
    <r>
      <rPr>
        <sz val="11"/>
        <color theme="1"/>
        <rFont val="Calibri"/>
        <family val="2"/>
        <charset val="1"/>
      </rPr>
      <t>Yes because of reflection from one or more windows</t>
    </r>
  </si>
  <si>
    <r>
      <t>d.</t>
    </r>
    <r>
      <rPr>
        <sz val="7"/>
        <color theme="1"/>
        <rFont val="Times New Roman"/>
        <charset val="1"/>
      </rPr>
      <t xml:space="preserve">       </t>
    </r>
    <r>
      <rPr>
        <sz val="11"/>
        <color theme="1"/>
        <rFont val="Calibri"/>
        <family val="2"/>
        <charset val="1"/>
      </rPr>
      <t>Yes but I'm not sure what the source of the problem is</t>
    </r>
  </si>
  <si>
    <t>2kOHu8azDkSI3CEJnw3NXt08oPJHk1hCqTsfc_vhxPVUNk8yTjlKRjAzRlZOQ0JKUVozN0NOVU9aUS4u</t>
  </si>
  <si>
    <t>Form1</t>
  </si>
  <si>
    <t>{098162fb-af86-4bf3-9bd3-15fe1d70dd75}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</si>
</sst>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quot;$&quot;#.##&quot;/kWh&quot;"/>
    <numFmt numFmtId="166" formatCode="#,##0.0"/>
    <numFmt numFmtId="167" formatCode="#.#&quot; yrs&quot;"/>
    <numFmt numFmtId="168" formatCode="0.0"/>
  </numFmts>
  <fonts count="69">
    <font>
      <sz val="11"/>
      <color theme="1"/>
      <name val="Calibri"/>
      <family val="2"/>
      <scheme val="minor"/>
    </font>
    <font>
      <b/>
      <sz val="11"/>
      <color theme="1"/>
      <name val="Calibri"/>
      <family val="2"/>
      <scheme val="minor"/>
    </font>
    <font>
      <sz val="11"/>
      <color theme="1"/>
      <name val="Calibri"/>
      <family val="2"/>
    </font>
    <font>
      <sz val="10"/>
      <color theme="1"/>
      <name val="Calibri"/>
      <family val="2"/>
    </font>
    <font>
      <b/>
      <sz val="14"/>
      <color theme="1"/>
      <name val="Calibri"/>
      <family val="2"/>
    </font>
    <font>
      <sz val="12"/>
      <color theme="1"/>
      <name val="Calibri"/>
      <family val="2"/>
      <scheme val="minor"/>
    </font>
    <font>
      <sz val="8"/>
      <color theme="1"/>
      <name val="Book Antiqua"/>
      <family val="1"/>
    </font>
    <font>
      <sz val="12"/>
      <color rgb="FF000000"/>
      <name val="Calibri"/>
      <family val="2"/>
    </font>
    <font>
      <sz val="11"/>
      <color theme="1"/>
      <name val="Calibri"/>
      <family val="2"/>
      <charset val="1"/>
    </font>
    <font>
      <sz val="11"/>
      <color rgb="FF000000"/>
      <name val="Calibri"/>
      <family val="2"/>
      <charset val="1"/>
    </font>
    <font>
      <i/>
      <sz val="11"/>
      <color rgb="FF000000"/>
      <name val="Calibri"/>
      <family val="2"/>
      <charset val="1"/>
    </font>
    <font>
      <sz val="11"/>
      <color theme="1"/>
      <name val="Calibri"/>
      <charset val="134"/>
      <scheme val="minor"/>
    </font>
    <font>
      <b/>
      <sz val="11"/>
      <color theme="1"/>
      <name val="Roboto"/>
    </font>
    <font>
      <sz val="11"/>
      <color theme="1"/>
      <name val="Roboto"/>
    </font>
    <font>
      <b/>
      <sz val="10"/>
      <color theme="1"/>
      <name val="Roboto"/>
    </font>
    <font>
      <b/>
      <sz val="11"/>
      <color theme="0"/>
      <name val="Roboto"/>
    </font>
    <font>
      <b/>
      <vertAlign val="superscript"/>
      <sz val="11"/>
      <color theme="0"/>
      <name val="Roboto"/>
    </font>
    <font>
      <b/>
      <vertAlign val="subscript"/>
      <sz val="11"/>
      <color theme="1"/>
      <name val="Roboto"/>
    </font>
    <font>
      <sz val="10"/>
      <color theme="1"/>
      <name val="Roboto"/>
    </font>
    <font>
      <sz val="10"/>
      <name val="Roboto"/>
    </font>
    <font>
      <sz val="12"/>
      <name val="Calibri"/>
      <family val="2"/>
    </font>
    <font>
      <sz val="10"/>
      <name val="Calibri"/>
      <family val="2"/>
    </font>
    <font>
      <sz val="11"/>
      <name val="Calibri"/>
      <family val="2"/>
    </font>
    <font>
      <sz val="12"/>
      <color theme="1"/>
      <name val="Calibri"/>
      <family val="2"/>
    </font>
    <font>
      <u/>
      <sz val="11"/>
      <color rgb="FFFF0000"/>
      <name val="Calibri"/>
      <family val="2"/>
    </font>
    <font>
      <sz val="11"/>
      <color rgb="FFFF0000"/>
      <name val="Calibri"/>
      <family val="2"/>
    </font>
    <font>
      <u/>
      <sz val="11"/>
      <color theme="1"/>
      <name val="Calibri"/>
      <family val="2"/>
    </font>
    <font>
      <u/>
      <sz val="11"/>
      <color theme="10"/>
      <name val="Calibri"/>
      <family val="2"/>
      <scheme val="minor"/>
    </font>
    <font>
      <b/>
      <u/>
      <sz val="12"/>
      <color theme="10"/>
      <name val="Calibri"/>
      <family val="2"/>
      <scheme val="minor"/>
    </font>
    <font>
      <sz val="11"/>
      <color theme="1"/>
      <name val="Calibri"/>
      <family val="2"/>
      <scheme val="minor"/>
    </font>
    <font>
      <b/>
      <sz val="11"/>
      <color theme="1"/>
      <name val="Arial"/>
      <family val="2"/>
    </font>
    <font>
      <sz val="11"/>
      <color theme="1"/>
      <name val="Arial"/>
      <family val="2"/>
    </font>
    <font>
      <b/>
      <sz val="14"/>
      <color theme="0"/>
      <name val="Roboto"/>
    </font>
    <font>
      <sz val="12"/>
      <color theme="1"/>
      <name val="Roboto"/>
    </font>
    <font>
      <b/>
      <sz val="12"/>
      <color theme="1"/>
      <name val="Roboto"/>
    </font>
    <font>
      <b/>
      <vertAlign val="superscript"/>
      <sz val="14"/>
      <color theme="0"/>
      <name val="Roboto"/>
    </font>
    <font>
      <b/>
      <i/>
      <sz val="11"/>
      <color theme="1"/>
      <name val="Roboto"/>
    </font>
    <font>
      <b/>
      <i/>
      <sz val="10"/>
      <color theme="1"/>
      <name val="Roboto"/>
    </font>
    <font>
      <b/>
      <i/>
      <u/>
      <sz val="11"/>
      <color theme="1"/>
      <name val="Roboto"/>
    </font>
    <font>
      <b/>
      <sz val="10"/>
      <color theme="0"/>
      <name val="Roboto"/>
    </font>
    <font>
      <sz val="9"/>
      <color theme="1"/>
      <name val="Roboto"/>
    </font>
    <font>
      <sz val="12"/>
      <color rgb="FF000000"/>
      <name val="Calibri"/>
    </font>
    <font>
      <sz val="8"/>
      <name val="Calibri"/>
      <family val="2"/>
      <scheme val="minor"/>
    </font>
    <font>
      <b/>
      <sz val="9"/>
      <color indexed="81"/>
      <name val="Tahoma"/>
      <charset val="1"/>
    </font>
    <font>
      <sz val="9"/>
      <color indexed="81"/>
      <name val="Tahoma"/>
      <family val="2"/>
    </font>
    <font>
      <b/>
      <sz val="9"/>
      <color indexed="81"/>
      <name val="Tahoma"/>
      <family val="2"/>
    </font>
    <font>
      <b/>
      <sz val="16"/>
      <color theme="1"/>
      <name val="Roboto"/>
    </font>
    <font>
      <b/>
      <sz val="16"/>
      <color theme="1"/>
      <name val="Calibri"/>
      <family val="2"/>
    </font>
    <font>
      <sz val="11"/>
      <color rgb="FF000000"/>
      <name val="Roboto"/>
    </font>
    <font>
      <b/>
      <sz val="11"/>
      <color rgb="FF000000"/>
      <name val="Roboto"/>
    </font>
    <font>
      <b/>
      <u/>
      <sz val="11"/>
      <color theme="0"/>
      <name val="Roboto"/>
    </font>
    <font>
      <sz val="11"/>
      <name val="Roboto"/>
    </font>
    <font>
      <u/>
      <sz val="9"/>
      <color indexed="81"/>
      <name val="Tahoma"/>
      <family val="2"/>
    </font>
    <font>
      <u/>
      <sz val="26"/>
      <color rgb="FF000000"/>
      <name val="Calibri"/>
    </font>
    <font>
      <b/>
      <sz val="7"/>
      <color theme="1"/>
      <name val="Times New Roman"/>
      <charset val="1"/>
    </font>
    <font>
      <b/>
      <sz val="12"/>
      <color theme="1"/>
      <name val="Calibri"/>
      <family val="2"/>
      <charset val="1"/>
    </font>
    <font>
      <sz val="7"/>
      <color theme="1"/>
      <name val="Times New Roman"/>
      <charset val="1"/>
    </font>
    <font>
      <sz val="12"/>
      <color theme="1"/>
      <name val="Calibri"/>
      <family val="2"/>
      <charset val="1"/>
    </font>
    <font>
      <b/>
      <sz val="11"/>
      <color theme="1"/>
      <name val="Calibri"/>
      <family val="2"/>
      <charset val="1"/>
    </font>
    <font>
      <sz val="7"/>
      <color rgb="FF000000"/>
      <name val="Times New Roman"/>
    </font>
    <font>
      <sz val="11"/>
      <color rgb="FF000000"/>
      <name val="Calibri"/>
    </font>
    <font>
      <sz val="7"/>
      <color rgb="FF000000"/>
      <name val="Times New Roman"/>
      <charset val="1"/>
    </font>
    <font>
      <b/>
      <sz val="12"/>
      <color rgb="FF000000"/>
      <name val="Calibri"/>
    </font>
    <font>
      <b/>
      <sz val="7"/>
      <color rgb="FF000000"/>
      <name val="Times New Roman"/>
    </font>
    <font>
      <b/>
      <sz val="12"/>
      <color rgb="FF000000"/>
      <name val="Calibri"/>
      <family val="2"/>
      <charset val="1"/>
    </font>
    <font>
      <sz val="12"/>
      <color rgb="FF000000"/>
      <name val="Calibri"/>
      <family val="2"/>
      <charset val="1"/>
    </font>
    <font>
      <b/>
      <sz val="11"/>
      <color rgb="FF000000"/>
      <name val="Calibri"/>
    </font>
    <font>
      <b/>
      <sz val="11"/>
      <color rgb="FF000000"/>
      <name val="Calibri"/>
      <family val="2"/>
      <charset val="1"/>
    </font>
    <font>
      <u/>
      <sz val="12"/>
      <color rgb="FF000000"/>
      <name val="Calibri"/>
    </font>
  </fonts>
  <fills count="12">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2"/>
        <bgColor indexed="64"/>
      </patternFill>
    </fill>
    <fill>
      <patternFill patternType="solid">
        <fgColor rgb="FF0A82A0"/>
        <bgColor indexed="64"/>
      </patternFill>
    </fill>
    <fill>
      <patternFill patternType="solid">
        <fgColor rgb="FFD9D9D9"/>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FFFF00"/>
        <bgColor indexed="64"/>
      </patternFill>
    </fill>
  </fills>
  <borders count="66">
    <border>
      <left/>
      <right/>
      <top/>
      <bottom/>
      <diagonal/>
    </border>
    <border>
      <left/>
      <right/>
      <top/>
      <bottom style="medium">
        <color auto="1"/>
      </bottom>
      <diagonal/>
    </border>
    <border>
      <left/>
      <right/>
      <top/>
      <bottom style="thin">
        <color auto="1"/>
      </bottom>
      <diagonal/>
    </border>
    <border>
      <left/>
      <right/>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medium">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medium">
        <color rgb="FF000000"/>
      </bottom>
      <diagonal/>
    </border>
    <border>
      <left style="thin">
        <color rgb="FF000000"/>
      </left>
      <right style="medium">
        <color rgb="FF000000"/>
      </right>
      <top/>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auto="1"/>
      </top>
      <bottom style="thin">
        <color auto="1"/>
      </bottom>
      <diagonal/>
    </border>
    <border>
      <left style="thin">
        <color indexed="64"/>
      </left>
      <right/>
      <top style="medium">
        <color auto="1"/>
      </top>
      <bottom style="thin">
        <color auto="1"/>
      </bottom>
      <diagonal/>
    </border>
    <border>
      <left style="thin">
        <color indexed="64"/>
      </left>
      <right style="thin">
        <color theme="0"/>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thin">
        <color theme="0"/>
      </right>
      <top/>
      <bottom/>
      <diagonal/>
    </border>
    <border>
      <left style="thin">
        <color auto="1"/>
      </left>
      <right style="thin">
        <color auto="1"/>
      </right>
      <top/>
      <bottom style="thin">
        <color auto="1"/>
      </bottom>
      <diagonal/>
    </border>
    <border>
      <left style="thin">
        <color indexed="64"/>
      </left>
      <right style="thin">
        <color theme="0"/>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medium">
        <color theme="0"/>
      </right>
      <top/>
      <bottom/>
      <diagonal/>
    </border>
    <border>
      <left style="medium">
        <color theme="0"/>
      </left>
      <right/>
      <top/>
      <bottom/>
      <diagonal/>
    </border>
    <border>
      <left style="thin">
        <color theme="0" tint="-0.24994659260841701"/>
      </left>
      <right/>
      <top/>
      <bottom/>
      <diagonal/>
    </border>
    <border>
      <left style="thin">
        <color theme="4" tint="0.59996337778862885"/>
      </left>
      <right style="thin">
        <color theme="4" tint="0.59996337778862885"/>
      </right>
      <top/>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bottom/>
      <diagonal/>
    </border>
    <border>
      <left/>
      <right style="thin">
        <color theme="4" tint="0.59996337778862885"/>
      </right>
      <top/>
      <bottom/>
      <diagonal/>
    </border>
    <border>
      <left style="thin">
        <color theme="4" tint="0.39994506668294322"/>
      </left>
      <right/>
      <top/>
      <bottom/>
      <diagonal/>
    </border>
    <border>
      <left/>
      <right style="thin">
        <color theme="4" tint="0.39994506668294322"/>
      </right>
      <top/>
      <bottom/>
      <diagonal/>
    </border>
    <border>
      <left style="thin">
        <color theme="0"/>
      </left>
      <right style="thin">
        <color theme="4" tint="0.39994506668294322"/>
      </right>
      <top/>
      <bottom/>
      <diagonal/>
    </border>
    <border>
      <left style="thin">
        <color theme="0" tint="-0.14996795556505021"/>
      </left>
      <right/>
      <top/>
      <bottom/>
      <diagonal/>
    </border>
    <border>
      <left style="thin">
        <color theme="4" tint="0.39994506668294322"/>
      </left>
      <right style="thin">
        <color theme="0"/>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auto="1"/>
      </top>
      <bottom style="medium">
        <color auto="1"/>
      </bottom>
      <diagonal/>
    </border>
    <border>
      <left/>
      <right/>
      <top/>
      <bottom style="thin">
        <color theme="0"/>
      </bottom>
      <diagonal/>
    </border>
    <border>
      <left/>
      <right style="thin">
        <color theme="0"/>
      </right>
      <top/>
      <bottom style="thin">
        <color theme="4" tint="0.39997558519241921"/>
      </bottom>
      <diagonal/>
    </border>
    <border>
      <left/>
      <right style="thin">
        <color theme="4" tint="0.39994506668294322"/>
      </right>
      <top style="thin">
        <color theme="4" tint="0.39997558519241921"/>
      </top>
      <bottom/>
      <diagonal/>
    </border>
    <border>
      <left/>
      <right style="thin">
        <color theme="4" tint="0.39994506668294322"/>
      </right>
      <top/>
      <bottom style="thin">
        <color theme="4" tint="0.39994506668294322"/>
      </bottom>
      <diagonal/>
    </border>
  </borders>
  <cellStyleXfs count="6">
    <xf numFmtId="0" fontId="0" fillId="0" borderId="0"/>
    <xf numFmtId="0" fontId="11" fillId="0" borderId="0"/>
    <xf numFmtId="0" fontId="27" fillId="0" borderId="0" applyNumberForma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242">
    <xf numFmtId="0" fontId="0" fillId="0" borderId="0" xfId="0"/>
    <xf numFmtId="0" fontId="1" fillId="0" borderId="0" xfId="0" applyFont="1"/>
    <xf numFmtId="0" fontId="0" fillId="0" borderId="0" xfId="0" applyAlignment="1">
      <alignment horizontal="center" vertical="center"/>
    </xf>
    <xf numFmtId="0" fontId="7" fillId="0" borderId="0" xfId="0" applyFont="1" applyAlignment="1">
      <alignment vertical="center" wrapText="1"/>
    </xf>
    <xf numFmtId="49" fontId="0" fillId="0" borderId="0" xfId="0" applyNumberFormat="1"/>
    <xf numFmtId="0" fontId="10" fillId="2" borderId="3" xfId="0" applyFont="1" applyFill="1" applyBorder="1"/>
    <xf numFmtId="0" fontId="10" fillId="2" borderId="8" xfId="0" applyFont="1" applyFill="1" applyBorder="1"/>
    <xf numFmtId="0" fontId="8" fillId="0" borderId="9" xfId="0" applyFont="1" applyBorder="1"/>
    <xf numFmtId="0" fontId="8" fillId="0" borderId="12" xfId="0" applyFont="1" applyBorder="1"/>
    <xf numFmtId="49" fontId="8" fillId="0" borderId="13" xfId="0" applyNumberFormat="1" applyFont="1" applyBorder="1"/>
    <xf numFmtId="49" fontId="8" fillId="0" borderId="10"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49" fontId="8" fillId="0" borderId="14" xfId="0" applyNumberFormat="1" applyFont="1" applyBorder="1" applyAlignment="1">
      <alignment horizontal="center"/>
    </xf>
    <xf numFmtId="0" fontId="6" fillId="0" borderId="0" xfId="0" applyFont="1" applyAlignment="1">
      <alignment vertical="center"/>
    </xf>
    <xf numFmtId="0" fontId="4" fillId="3" borderId="15" xfId="0" applyFont="1" applyFill="1" applyBorder="1" applyAlignment="1">
      <alignment vertical="center"/>
    </xf>
    <xf numFmtId="0" fontId="1" fillId="3" borderId="17" xfId="0" applyFont="1" applyFill="1" applyBorder="1"/>
    <xf numFmtId="0" fontId="0" fillId="3" borderId="18" xfId="0" applyFill="1" applyBorder="1" applyAlignment="1">
      <alignment horizontal="center" vertical="center"/>
    </xf>
    <xf numFmtId="0" fontId="7" fillId="3" borderId="19" xfId="0" applyFont="1" applyFill="1" applyBorder="1" applyAlignment="1">
      <alignment vertical="center" wrapText="1"/>
    </xf>
    <xf numFmtId="0" fontId="13" fillId="4" borderId="0" xfId="1" applyFont="1" applyFill="1"/>
    <xf numFmtId="0" fontId="13" fillId="0" borderId="0" xfId="1" applyFont="1"/>
    <xf numFmtId="0" fontId="14" fillId="5" borderId="20" xfId="1" applyFont="1" applyFill="1" applyBorder="1" applyAlignment="1">
      <alignment horizontal="center"/>
    </xf>
    <xf numFmtId="0" fontId="12" fillId="5" borderId="21" xfId="1" applyFont="1" applyFill="1" applyBorder="1"/>
    <xf numFmtId="0" fontId="15" fillId="5" borderId="21" xfId="1" applyFont="1" applyFill="1" applyBorder="1" applyAlignment="1">
      <alignment horizontal="center" vertical="center" wrapText="1"/>
    </xf>
    <xf numFmtId="0" fontId="15" fillId="5" borderId="22" xfId="1" applyFont="1" applyFill="1" applyBorder="1" applyAlignment="1">
      <alignment horizontal="center" vertical="center" wrapText="1"/>
    </xf>
    <xf numFmtId="0" fontId="12" fillId="0" borderId="25" xfId="1" applyFont="1" applyBorder="1" applyAlignment="1">
      <alignment horizontal="center" vertical="center" wrapText="1"/>
    </xf>
    <xf numFmtId="0" fontId="12" fillId="0" borderId="28" xfId="1" applyFont="1" applyBorder="1" applyAlignment="1">
      <alignment horizontal="center" vertical="center" wrapText="1"/>
    </xf>
    <xf numFmtId="0" fontId="18" fillId="0" borderId="28" xfId="1" applyFont="1" applyBorder="1" applyAlignment="1">
      <alignment horizontal="center" vertical="center"/>
    </xf>
    <xf numFmtId="0" fontId="19" fillId="0" borderId="28" xfId="1" applyFont="1" applyBorder="1" applyAlignment="1">
      <alignment horizontal="center" vertical="center" wrapText="1"/>
    </xf>
    <xf numFmtId="0" fontId="19" fillId="4" borderId="28" xfId="1" applyFont="1" applyFill="1" applyBorder="1" applyAlignment="1">
      <alignment horizontal="center" vertical="center" wrapText="1"/>
    </xf>
    <xf numFmtId="0" fontId="20" fillId="4" borderId="28" xfId="1" applyFont="1" applyFill="1" applyBorder="1" applyAlignment="1">
      <alignment horizontal="center" vertical="center" wrapText="1"/>
    </xf>
    <xf numFmtId="0" fontId="21" fillId="0" borderId="28" xfId="1" applyFont="1" applyBorder="1" applyAlignment="1">
      <alignment horizontal="center" vertical="center" wrapText="1"/>
    </xf>
    <xf numFmtId="0" fontId="22" fillId="0" borderId="28" xfId="1" applyFont="1" applyBorder="1" applyAlignment="1">
      <alignment horizontal="left" vertical="center" wrapText="1"/>
    </xf>
    <xf numFmtId="0" fontId="18" fillId="0" borderId="24" xfId="1" applyFont="1" applyBorder="1" applyAlignment="1">
      <alignment horizontal="center" vertical="center"/>
    </xf>
    <xf numFmtId="0" fontId="19" fillId="0" borderId="24" xfId="1" applyFont="1" applyBorder="1" applyAlignment="1">
      <alignment horizontal="center" vertical="center" wrapText="1"/>
    </xf>
    <xf numFmtId="0" fontId="19" fillId="4" borderId="24" xfId="1" applyFont="1" applyFill="1" applyBorder="1" applyAlignment="1">
      <alignment horizontal="center" vertical="center" wrapText="1"/>
    </xf>
    <xf numFmtId="0" fontId="20" fillId="4" borderId="24" xfId="1" applyFont="1" applyFill="1" applyBorder="1" applyAlignment="1">
      <alignment horizontal="center" vertical="center" wrapText="1"/>
    </xf>
    <xf numFmtId="0" fontId="21" fillId="0" borderId="24" xfId="1" applyFont="1" applyBorder="1" applyAlignment="1">
      <alignment horizontal="center" vertical="center" wrapText="1"/>
    </xf>
    <xf numFmtId="0" fontId="22" fillId="0" borderId="24" xfId="1" applyFont="1" applyBorder="1" applyAlignment="1">
      <alignment horizontal="left" vertical="center" wrapText="1"/>
    </xf>
    <xf numFmtId="0" fontId="18" fillId="0" borderId="24" xfId="1" applyFont="1" applyBorder="1" applyAlignment="1">
      <alignment horizontal="center" vertical="center" wrapText="1"/>
    </xf>
    <xf numFmtId="0" fontId="20" fillId="6" borderId="24" xfId="1" applyFont="1" applyFill="1" applyBorder="1" applyAlignment="1">
      <alignment horizontal="center" vertical="center" wrapText="1"/>
    </xf>
    <xf numFmtId="0" fontId="19" fillId="6" borderId="24" xfId="1" applyFont="1" applyFill="1" applyBorder="1" applyAlignment="1">
      <alignment horizontal="center" vertical="center" wrapText="1"/>
    </xf>
    <xf numFmtId="0" fontId="18" fillId="6" borderId="24" xfId="1" applyFont="1" applyFill="1" applyBorder="1" applyAlignment="1">
      <alignment horizontal="center" vertical="center"/>
    </xf>
    <xf numFmtId="0" fontId="23" fillId="6" borderId="24" xfId="1" applyFont="1" applyFill="1" applyBorder="1" applyAlignment="1">
      <alignment horizontal="center" vertical="center" wrapText="1"/>
    </xf>
    <xf numFmtId="0" fontId="3" fillId="0" borderId="24" xfId="1" applyFont="1" applyBorder="1" applyAlignment="1">
      <alignment horizontal="center" vertical="center" wrapText="1"/>
    </xf>
    <xf numFmtId="0" fontId="2" fillId="0" borderId="24" xfId="1" applyFont="1" applyBorder="1" applyAlignment="1">
      <alignment horizontal="left" vertical="center" wrapText="1"/>
    </xf>
    <xf numFmtId="0" fontId="18" fillId="6" borderId="24" xfId="1" applyFont="1" applyFill="1" applyBorder="1" applyAlignment="1">
      <alignment horizontal="center" vertical="center" wrapText="1"/>
    </xf>
    <xf numFmtId="0" fontId="18" fillId="7" borderId="24" xfId="1" applyFont="1" applyFill="1" applyBorder="1" applyAlignment="1">
      <alignment horizontal="center" vertical="center" wrapText="1"/>
    </xf>
    <xf numFmtId="0" fontId="3" fillId="7" borderId="24" xfId="1" applyFont="1" applyFill="1" applyBorder="1" applyAlignment="1">
      <alignment horizontal="center" vertical="center" wrapText="1"/>
    </xf>
    <xf numFmtId="0" fontId="2" fillId="7" borderId="24" xfId="1" applyFont="1" applyFill="1" applyBorder="1" applyAlignment="1">
      <alignment horizontal="left" vertical="center" wrapText="1"/>
    </xf>
    <xf numFmtId="0" fontId="18" fillId="0" borderId="20" xfId="1" applyFont="1" applyBorder="1" applyAlignment="1">
      <alignment vertical="center" wrapText="1"/>
    </xf>
    <xf numFmtId="0" fontId="18" fillId="0" borderId="0" xfId="1" applyFont="1" applyAlignment="1">
      <alignment horizontal="center"/>
    </xf>
    <xf numFmtId="0" fontId="18" fillId="0" borderId="0" xfId="1" applyFont="1" applyAlignment="1">
      <alignment vertical="center" wrapText="1"/>
    </xf>
    <xf numFmtId="0" fontId="18" fillId="0" borderId="36" xfId="1" applyFont="1" applyBorder="1"/>
    <xf numFmtId="0" fontId="30" fillId="0" borderId="39" xfId="0" applyFont="1" applyBorder="1"/>
    <xf numFmtId="0" fontId="31" fillId="0" borderId="28" xfId="0" applyFont="1" applyBorder="1"/>
    <xf numFmtId="0" fontId="31" fillId="0" borderId="24" xfId="0" applyFont="1" applyBorder="1"/>
    <xf numFmtId="0" fontId="31" fillId="0" borderId="24" xfId="0" applyFont="1" applyBorder="1" applyAlignment="1">
      <alignment wrapText="1"/>
    </xf>
    <xf numFmtId="0" fontId="1" fillId="0" borderId="0" xfId="0" applyFont="1" applyAlignment="1">
      <alignment wrapText="1"/>
    </xf>
    <xf numFmtId="0" fontId="13" fillId="0" borderId="0" xfId="0" applyFont="1"/>
    <xf numFmtId="0" fontId="33" fillId="0" borderId="0" xfId="0" applyFont="1" applyAlignment="1" applyProtection="1">
      <alignment horizontal="left" indent="2"/>
      <protection locked="0"/>
    </xf>
    <xf numFmtId="4" fontId="33" fillId="0" borderId="0" xfId="0" applyNumberFormat="1" applyFont="1" applyAlignment="1" applyProtection="1">
      <alignment horizontal="center"/>
      <protection locked="0"/>
    </xf>
    <xf numFmtId="0" fontId="33" fillId="0" borderId="0" xfId="0" applyFont="1" applyAlignment="1" applyProtection="1">
      <alignment horizontal="left" indent="3"/>
      <protection locked="0"/>
    </xf>
    <xf numFmtId="0" fontId="33" fillId="0" borderId="0" xfId="0" applyFont="1" applyAlignment="1" applyProtection="1">
      <alignment horizontal="left" indent="1"/>
      <protection locked="0"/>
    </xf>
    <xf numFmtId="0" fontId="13" fillId="0" borderId="0" xfId="0" applyFont="1" applyAlignment="1">
      <alignment horizontal="left" indent="2"/>
    </xf>
    <xf numFmtId="0" fontId="13" fillId="0" borderId="0" xfId="0" applyFont="1" applyAlignment="1">
      <alignment horizontal="left" wrapText="1" indent="2"/>
    </xf>
    <xf numFmtId="0" fontId="34" fillId="0" borderId="0" xfId="0" applyFont="1"/>
    <xf numFmtId="0" fontId="12" fillId="0" borderId="0" xfId="0" applyFont="1" applyAlignment="1">
      <alignment horizontal="right" vertical="center" indent="1"/>
    </xf>
    <xf numFmtId="0" fontId="12" fillId="0" borderId="0" xfId="0" applyFont="1" applyAlignment="1">
      <alignment horizontal="right"/>
    </xf>
    <xf numFmtId="0" fontId="13" fillId="0" borderId="0" xfId="0" applyFont="1" applyAlignment="1">
      <alignment horizontal="center"/>
    </xf>
    <xf numFmtId="0" fontId="12" fillId="0" borderId="0" xfId="0" applyFont="1" applyAlignment="1">
      <alignment wrapText="1"/>
    </xf>
    <xf numFmtId="0" fontId="15" fillId="8" borderId="42" xfId="0" applyFont="1" applyFill="1" applyBorder="1" applyAlignment="1">
      <alignment horizontal="center" vertical="center" wrapText="1"/>
    </xf>
    <xf numFmtId="0" fontId="15" fillId="8" borderId="43" xfId="0" applyFont="1" applyFill="1" applyBorder="1" applyAlignment="1">
      <alignment horizontal="center" vertical="center" wrapText="1"/>
    </xf>
    <xf numFmtId="0" fontId="13" fillId="0" borderId="24" xfId="0" applyFont="1" applyBorder="1" applyAlignment="1" applyProtection="1">
      <alignment horizontal="center" vertical="center"/>
      <protection locked="0"/>
    </xf>
    <xf numFmtId="165" fontId="13" fillId="0" borderId="24" xfId="4" applyNumberFormat="1" applyFont="1" applyFill="1" applyBorder="1" applyAlignment="1" applyProtection="1">
      <alignment horizontal="center" vertical="center" wrapText="1"/>
      <protection locked="0"/>
    </xf>
    <xf numFmtId="0" fontId="14" fillId="0" borderId="40" xfId="0" applyFont="1" applyBorder="1" applyAlignment="1">
      <alignment horizontal="center" vertical="top"/>
    </xf>
    <xf numFmtId="0" fontId="14" fillId="0" borderId="2" xfId="0" applyFont="1" applyBorder="1" applyAlignment="1">
      <alignment horizontal="center" vertical="top"/>
    </xf>
    <xf numFmtId="0" fontId="14" fillId="0" borderId="41" xfId="0" applyFont="1" applyBorder="1" applyAlignment="1">
      <alignment horizontal="center" vertical="top"/>
    </xf>
    <xf numFmtId="0" fontId="32" fillId="8" borderId="42" xfId="0" applyFont="1" applyFill="1" applyBorder="1" applyAlignment="1" applyProtection="1">
      <alignment horizontal="center" vertical="center"/>
      <protection locked="0"/>
    </xf>
    <xf numFmtId="0" fontId="32" fillId="8" borderId="43" xfId="0" applyFont="1" applyFill="1" applyBorder="1" applyAlignment="1" applyProtection="1">
      <alignment horizontal="center" vertical="center"/>
      <protection locked="0"/>
    </xf>
    <xf numFmtId="0" fontId="32" fillId="8" borderId="43" xfId="0" applyFont="1" applyFill="1" applyBorder="1" applyAlignment="1" applyProtection="1">
      <alignment horizontal="center" vertical="center" wrapText="1"/>
      <protection locked="0"/>
    </xf>
    <xf numFmtId="0" fontId="32" fillId="8" borderId="44" xfId="0" applyFont="1" applyFill="1" applyBorder="1" applyAlignment="1" applyProtection="1">
      <alignment horizontal="center" vertical="center" wrapText="1"/>
      <protection locked="0"/>
    </xf>
    <xf numFmtId="2" fontId="13" fillId="0" borderId="47" xfId="0" applyNumberFormat="1" applyFont="1" applyBorder="1" applyAlignment="1">
      <alignment horizontal="center"/>
    </xf>
    <xf numFmtId="0" fontId="32" fillId="8" borderId="45" xfId="0" applyFont="1" applyFill="1" applyBorder="1" applyAlignment="1" applyProtection="1">
      <alignment horizontal="center" vertical="center"/>
      <protection locked="0"/>
    </xf>
    <xf numFmtId="0" fontId="32" fillId="8" borderId="46" xfId="0" applyFont="1" applyFill="1" applyBorder="1" applyAlignment="1" applyProtection="1">
      <alignment horizontal="center" vertical="center"/>
      <protection locked="0"/>
    </xf>
    <xf numFmtId="3" fontId="33" fillId="0" borderId="48" xfId="0" applyNumberFormat="1" applyFont="1" applyBorder="1" applyAlignment="1" applyProtection="1">
      <alignment horizontal="center"/>
      <protection locked="0"/>
    </xf>
    <xf numFmtId="4" fontId="33" fillId="0" borderId="48" xfId="0" applyNumberFormat="1" applyFont="1" applyBorder="1" applyAlignment="1" applyProtection="1">
      <alignment horizontal="center"/>
      <protection locked="0"/>
    </xf>
    <xf numFmtId="2" fontId="33" fillId="0" borderId="48" xfId="0" applyNumberFormat="1" applyFont="1" applyBorder="1" applyAlignment="1">
      <alignment horizontal="center"/>
    </xf>
    <xf numFmtId="4" fontId="33" fillId="0" borderId="48" xfId="0" applyNumberFormat="1" applyFont="1" applyBorder="1" applyAlignment="1">
      <alignment horizontal="center"/>
    </xf>
    <xf numFmtId="0" fontId="13" fillId="0" borderId="48"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shrinkToFit="1"/>
      <protection locked="0"/>
    </xf>
    <xf numFmtId="0" fontId="13" fillId="0" borderId="49"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protection locked="0"/>
    </xf>
    <xf numFmtId="3" fontId="13" fillId="0" borderId="48" xfId="0" applyNumberFormat="1"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0" xfId="0" applyFont="1" applyProtection="1">
      <protection locked="0"/>
    </xf>
    <xf numFmtId="2" fontId="13" fillId="0" borderId="0" xfId="0" applyNumberFormat="1" applyFont="1" applyAlignment="1">
      <alignment horizontal="center"/>
    </xf>
    <xf numFmtId="0" fontId="32" fillId="8" borderId="0" xfId="0" applyFont="1" applyFill="1" applyAlignment="1" applyProtection="1">
      <alignment horizontal="center" vertical="center" wrapText="1"/>
      <protection locked="0"/>
    </xf>
    <xf numFmtId="0" fontId="13" fillId="9" borderId="48" xfId="0" applyFont="1" applyFill="1" applyBorder="1" applyAlignment="1">
      <alignment horizontal="center" vertical="center"/>
    </xf>
    <xf numFmtId="3" fontId="13" fillId="9" borderId="48" xfId="0" applyNumberFormat="1" applyFont="1" applyFill="1" applyBorder="1" applyAlignment="1">
      <alignment horizontal="center" vertical="center"/>
    </xf>
    <xf numFmtId="164" fontId="13" fillId="9" borderId="48" xfId="0" applyNumberFormat="1" applyFont="1" applyFill="1" applyBorder="1" applyAlignment="1">
      <alignment horizontal="center" vertical="center"/>
    </xf>
    <xf numFmtId="3" fontId="13" fillId="9" borderId="24" xfId="3" applyNumberFormat="1" applyFont="1" applyFill="1" applyBorder="1" applyAlignment="1">
      <alignment horizontal="center" vertical="center"/>
    </xf>
    <xf numFmtId="2" fontId="33" fillId="6" borderId="48" xfId="0" applyNumberFormat="1" applyFont="1" applyFill="1" applyBorder="1" applyAlignment="1">
      <alignment horizontal="center"/>
    </xf>
    <xf numFmtId="4" fontId="33" fillId="6" borderId="0" xfId="0" applyNumberFormat="1" applyFont="1" applyFill="1" applyAlignment="1">
      <alignment horizontal="center"/>
    </xf>
    <xf numFmtId="3" fontId="33" fillId="6" borderId="48" xfId="0" applyNumberFormat="1" applyFont="1" applyFill="1" applyBorder="1" applyAlignment="1">
      <alignment horizontal="right" indent="3"/>
    </xf>
    <xf numFmtId="2" fontId="33" fillId="6" borderId="0" xfId="0" applyNumberFormat="1" applyFont="1" applyFill="1" applyAlignment="1">
      <alignment horizontal="center"/>
    </xf>
    <xf numFmtId="3" fontId="33" fillId="6" borderId="0" xfId="0" applyNumberFormat="1" applyFont="1" applyFill="1" applyAlignment="1">
      <alignment horizontal="center"/>
    </xf>
    <xf numFmtId="3" fontId="33" fillId="6" borderId="50" xfId="0" applyNumberFormat="1" applyFont="1" applyFill="1" applyBorder="1" applyAlignment="1">
      <alignment horizontal="right" indent="4"/>
    </xf>
    <xf numFmtId="0" fontId="39" fillId="8" borderId="44" xfId="0" applyFont="1" applyFill="1" applyBorder="1" applyAlignment="1">
      <alignment horizontal="center" vertical="center" wrapText="1"/>
    </xf>
    <xf numFmtId="0" fontId="40" fillId="0" borderId="0" xfId="0" applyFont="1" applyAlignment="1">
      <alignment horizontal="left" indent="1"/>
    </xf>
    <xf numFmtId="166" fontId="13" fillId="0" borderId="0" xfId="0" applyNumberFormat="1" applyFont="1" applyAlignment="1">
      <alignment horizontal="center" vertical="center"/>
    </xf>
    <xf numFmtId="0" fontId="13" fillId="0" borderId="0" xfId="0" applyFont="1" applyAlignment="1">
      <alignment horizontal="center" vertical="center"/>
    </xf>
    <xf numFmtId="166" fontId="13" fillId="0" borderId="51" xfId="0" applyNumberFormat="1" applyFont="1" applyBorder="1" applyAlignment="1">
      <alignment horizontal="center" vertical="center"/>
    </xf>
    <xf numFmtId="3" fontId="13" fillId="9" borderId="50" xfId="0" applyNumberFormat="1" applyFont="1" applyFill="1" applyBorder="1" applyAlignment="1">
      <alignment horizontal="center" vertical="center"/>
    </xf>
    <xf numFmtId="0" fontId="13" fillId="0" borderId="0" xfId="0" applyFont="1" applyAlignment="1">
      <alignment horizontal="left" vertical="center"/>
    </xf>
    <xf numFmtId="0" fontId="13" fillId="0" borderId="53" xfId="0" applyFont="1" applyBorder="1"/>
    <xf numFmtId="0" fontId="15" fillId="8" borderId="44" xfId="0" applyFont="1" applyFill="1" applyBorder="1" applyAlignment="1">
      <alignment horizontal="center" vertical="center" wrapText="1"/>
    </xf>
    <xf numFmtId="0" fontId="13" fillId="0" borderId="52" xfId="0" applyFont="1" applyBorder="1"/>
    <xf numFmtId="0" fontId="12" fillId="0" borderId="53" xfId="0" applyFont="1" applyBorder="1" applyAlignment="1">
      <alignment wrapText="1"/>
    </xf>
    <xf numFmtId="0" fontId="15" fillId="8" borderId="54" xfId="0" applyFont="1" applyFill="1" applyBorder="1" applyAlignment="1">
      <alignment horizontal="center" vertical="center" wrapText="1"/>
    </xf>
    <xf numFmtId="0" fontId="39" fillId="8" borderId="43" xfId="0" applyFont="1" applyFill="1" applyBorder="1" applyAlignment="1">
      <alignment horizontal="center" vertical="center" wrapText="1"/>
    </xf>
    <xf numFmtId="0" fontId="13" fillId="0" borderId="55" xfId="0" applyFont="1" applyBorder="1"/>
    <xf numFmtId="0" fontId="15" fillId="8" borderId="56" xfId="0" applyFont="1" applyFill="1" applyBorder="1" applyAlignment="1">
      <alignment horizontal="center" vertical="center" wrapText="1"/>
    </xf>
    <xf numFmtId="0" fontId="13" fillId="0" borderId="52" xfId="0" applyFont="1" applyBorder="1" applyAlignment="1">
      <alignment horizontal="right"/>
    </xf>
    <xf numFmtId="0" fontId="13" fillId="0" borderId="0" xfId="0" applyFont="1" applyAlignment="1">
      <alignment horizontal="right"/>
    </xf>
    <xf numFmtId="164" fontId="13" fillId="9" borderId="24" xfId="0" applyNumberFormat="1" applyFont="1" applyFill="1" applyBorder="1" applyAlignment="1">
      <alignment horizontal="center"/>
    </xf>
    <xf numFmtId="167" fontId="13" fillId="9" borderId="24" xfId="0" applyNumberFormat="1" applyFont="1" applyFill="1" applyBorder="1" applyAlignment="1">
      <alignment horizontal="center"/>
    </xf>
    <xf numFmtId="9" fontId="13" fillId="9" borderId="24" xfId="5" applyFont="1" applyFill="1" applyBorder="1" applyAlignment="1">
      <alignment horizontal="center"/>
    </xf>
    <xf numFmtId="3" fontId="13" fillId="9" borderId="24" xfId="0" applyNumberFormat="1" applyFont="1" applyFill="1" applyBorder="1" applyAlignment="1">
      <alignment horizontal="center"/>
    </xf>
    <xf numFmtId="168" fontId="13" fillId="9" borderId="24" xfId="0" applyNumberFormat="1" applyFont="1" applyFill="1" applyBorder="1" applyAlignment="1">
      <alignment horizontal="center"/>
    </xf>
    <xf numFmtId="9" fontId="13" fillId="0" borderId="52" xfId="5" applyFont="1" applyBorder="1" applyAlignment="1">
      <alignment horizontal="center"/>
    </xf>
    <xf numFmtId="9" fontId="13" fillId="0" borderId="52" xfId="5" applyFont="1" applyBorder="1" applyAlignment="1">
      <alignment horizontal="right"/>
    </xf>
    <xf numFmtId="164" fontId="13" fillId="0" borderId="24" xfId="0" applyNumberFormat="1" applyFont="1" applyBorder="1" applyAlignment="1">
      <alignment horizontal="center"/>
    </xf>
    <xf numFmtId="0" fontId="41" fillId="10" borderId="0" xfId="0" applyFont="1" applyFill="1" applyAlignment="1">
      <alignment vertical="center" wrapText="1"/>
    </xf>
    <xf numFmtId="3" fontId="13" fillId="9" borderId="48" xfId="0" applyNumberFormat="1" applyFont="1" applyFill="1" applyBorder="1" applyAlignment="1">
      <alignment horizontal="center" vertical="center" shrinkToFit="1"/>
    </xf>
    <xf numFmtId="164" fontId="13" fillId="9" borderId="48" xfId="0" applyNumberFormat="1" applyFont="1" applyFill="1" applyBorder="1" applyAlignment="1">
      <alignment horizontal="center" vertical="center" shrinkToFit="1"/>
    </xf>
    <xf numFmtId="3" fontId="13" fillId="9" borderId="49" xfId="0" applyNumberFormat="1" applyFont="1" applyFill="1" applyBorder="1" applyAlignment="1">
      <alignment horizontal="center" vertical="center" shrinkToFit="1"/>
    </xf>
    <xf numFmtId="164" fontId="13" fillId="9" borderId="49" xfId="0" applyNumberFormat="1" applyFont="1" applyFill="1" applyBorder="1" applyAlignment="1">
      <alignment horizontal="center" vertical="center" shrinkToFit="1"/>
    </xf>
    <xf numFmtId="164" fontId="13" fillId="0" borderId="0" xfId="0" applyNumberFormat="1" applyFont="1" applyAlignment="1">
      <alignment horizontal="center"/>
    </xf>
    <xf numFmtId="0" fontId="13" fillId="0" borderId="0" xfId="0" applyFont="1" applyAlignment="1" applyProtection="1">
      <alignment horizontal="center" vertical="center"/>
      <protection locked="0"/>
    </xf>
    <xf numFmtId="0" fontId="1" fillId="3" borderId="0" xfId="0" applyFont="1" applyFill="1"/>
    <xf numFmtId="3" fontId="33" fillId="6" borderId="48" xfId="0" applyNumberFormat="1" applyFont="1" applyFill="1" applyBorder="1" applyAlignment="1">
      <alignment horizontal="center"/>
    </xf>
    <xf numFmtId="3" fontId="33" fillId="6" borderId="51" xfId="0" applyNumberFormat="1" applyFont="1" applyFill="1" applyBorder="1" applyAlignment="1">
      <alignment horizontal="center"/>
    </xf>
    <xf numFmtId="0" fontId="38" fillId="11" borderId="15" xfId="0" applyFont="1" applyFill="1" applyBorder="1" applyAlignment="1">
      <alignment horizontal="left"/>
    </xf>
    <xf numFmtId="0" fontId="36" fillId="11" borderId="16" xfId="0" applyFont="1" applyFill="1" applyBorder="1" applyAlignment="1">
      <alignment horizontal="left"/>
    </xf>
    <xf numFmtId="0" fontId="13" fillId="11" borderId="16" xfId="0" applyFont="1" applyFill="1" applyBorder="1"/>
    <xf numFmtId="0" fontId="13" fillId="11" borderId="17" xfId="0" applyFont="1" applyFill="1" applyBorder="1" applyAlignment="1">
      <alignment wrapText="1"/>
    </xf>
    <xf numFmtId="0" fontId="27" fillId="0" borderId="0" xfId="2" applyAlignment="1">
      <alignment vertical="center" wrapText="1"/>
    </xf>
    <xf numFmtId="0" fontId="15" fillId="8" borderId="0" xfId="0" applyFont="1" applyFill="1" applyAlignment="1">
      <alignment horizontal="center" vertical="center" wrapText="1"/>
    </xf>
    <xf numFmtId="0" fontId="15" fillId="8" borderId="63" xfId="0" applyFont="1" applyFill="1" applyBorder="1" applyAlignment="1">
      <alignment horizontal="center" vertical="center" wrapText="1"/>
    </xf>
    <xf numFmtId="0" fontId="33" fillId="0" borderId="0" xfId="0" applyFont="1"/>
    <xf numFmtId="0" fontId="46" fillId="0" borderId="0" xfId="0" applyFont="1"/>
    <xf numFmtId="0" fontId="51" fillId="0" borderId="24" xfId="0" applyFont="1" applyBorder="1" applyAlignment="1">
      <alignment horizontal="left" vertical="center"/>
    </xf>
    <xf numFmtId="0" fontId="13" fillId="0" borderId="64"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28" fillId="0" borderId="0" xfId="2" applyFont="1" applyBorder="1" applyAlignment="1">
      <alignment vertical="center"/>
    </xf>
    <xf numFmtId="0" fontId="5" fillId="0" borderId="0" xfId="0" applyFont="1"/>
    <xf numFmtId="0" fontId="9" fillId="0" borderId="0" xfId="0" applyFont="1"/>
    <xf numFmtId="0" fontId="57" fillId="0" borderId="0" xfId="0" applyFont="1"/>
    <xf numFmtId="0" fontId="61" fillId="0" borderId="0" xfId="0" applyFont="1"/>
    <xf numFmtId="0" fontId="8" fillId="0" borderId="0" xfId="0" applyFont="1"/>
    <xf numFmtId="0" fontId="55" fillId="0" borderId="0" xfId="0" applyFont="1"/>
    <xf numFmtId="0" fontId="65" fillId="0" borderId="0" xfId="0" applyFont="1"/>
    <xf numFmtId="0" fontId="64" fillId="0" borderId="0" xfId="0" applyFont="1"/>
    <xf numFmtId="0" fontId="58" fillId="0" borderId="0" xfId="0" applyFont="1"/>
    <xf numFmtId="0" fontId="41" fillId="3" borderId="19" xfId="0" applyFont="1" applyFill="1" applyBorder="1" applyAlignment="1">
      <alignment horizontal="left" vertical="center" wrapText="1"/>
    </xf>
    <xf numFmtId="0" fontId="41" fillId="3" borderId="41" xfId="0" applyFont="1" applyFill="1" applyBorder="1" applyAlignment="1">
      <alignment horizontal="left" vertical="center" wrapText="1"/>
    </xf>
    <xf numFmtId="0" fontId="0" fillId="3" borderId="18" xfId="0" applyFill="1" applyBorder="1" applyAlignment="1">
      <alignment horizontal="center" vertical="center"/>
    </xf>
    <xf numFmtId="0" fontId="41" fillId="10" borderId="0" xfId="0" applyFont="1" applyFill="1" applyAlignment="1">
      <alignment horizontal="center" vertical="center" wrapText="1"/>
    </xf>
    <xf numFmtId="0" fontId="41" fillId="10" borderId="0" xfId="0" applyFont="1" applyFill="1" applyAlignment="1">
      <alignment horizontal="left" vertical="center" wrapText="1"/>
    </xf>
    <xf numFmtId="0" fontId="7" fillId="3" borderId="19" xfId="0" applyFont="1" applyFill="1" applyBorder="1" applyAlignment="1">
      <alignment horizontal="left" vertical="center" wrapText="1"/>
    </xf>
    <xf numFmtId="0" fontId="41" fillId="10" borderId="0" xfId="0" applyFont="1" applyFill="1" applyAlignment="1">
      <alignment vertical="center" wrapText="1"/>
    </xf>
    <xf numFmtId="0" fontId="0" fillId="3" borderId="40" xfId="0" applyFill="1" applyBorder="1" applyAlignment="1">
      <alignment horizontal="center" vertical="center"/>
    </xf>
    <xf numFmtId="0" fontId="7" fillId="10" borderId="0" xfId="0" applyFont="1" applyFill="1" applyAlignment="1">
      <alignment horizontal="left" vertical="center" wrapText="1"/>
    </xf>
    <xf numFmtId="0" fontId="41" fillId="10" borderId="2" xfId="0" applyFont="1" applyFill="1" applyBorder="1" applyAlignment="1">
      <alignment horizontal="left" vertical="center" wrapText="1"/>
    </xf>
    <xf numFmtId="0" fontId="47" fillId="0" borderId="0" xfId="0" applyFont="1" applyAlignment="1">
      <alignment horizontal="left" vertical="center"/>
    </xf>
    <xf numFmtId="0" fontId="1" fillId="3" borderId="16" xfId="0" applyFont="1" applyFill="1" applyBorder="1" applyAlignment="1">
      <alignment horizontal="left"/>
    </xf>
    <xf numFmtId="0" fontId="5" fillId="0" borderId="0" xfId="0" applyFont="1" applyAlignment="1">
      <alignment horizontal="left" vertical="center" wrapText="1"/>
    </xf>
    <xf numFmtId="0" fontId="27" fillId="0" borderId="0" xfId="2" applyAlignment="1">
      <alignment horizontal="left" vertical="center"/>
    </xf>
    <xf numFmtId="0" fontId="27" fillId="0" borderId="0" xfId="2" applyAlignment="1">
      <alignment horizontal="left"/>
    </xf>
    <xf numFmtId="0" fontId="0" fillId="0" borderId="0" xfId="0" applyAlignment="1">
      <alignment horizontal="left"/>
    </xf>
    <xf numFmtId="0" fontId="13" fillId="0" borderId="0" xfId="0" applyFont="1" applyAlignment="1">
      <alignment horizontal="left" vertical="top" wrapText="1"/>
    </xf>
    <xf numFmtId="0" fontId="13" fillId="0" borderId="59"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33" fillId="9" borderId="58" xfId="0" applyFont="1" applyFill="1" applyBorder="1" applyAlignment="1">
      <alignment horizontal="left" vertical="top" wrapText="1"/>
    </xf>
    <xf numFmtId="0" fontId="33" fillId="9" borderId="0" xfId="0" applyFont="1" applyFill="1" applyAlignment="1">
      <alignment horizontal="left" vertical="top" wrapText="1"/>
    </xf>
    <xf numFmtId="0" fontId="34" fillId="0" borderId="0" xfId="0" applyFont="1" applyAlignment="1">
      <alignment horizontal="left" wrapText="1"/>
    </xf>
    <xf numFmtId="0" fontId="32" fillId="8" borderId="62" xfId="0" applyFont="1" applyFill="1" applyBorder="1" applyAlignment="1">
      <alignment horizontal="left" indent="1"/>
    </xf>
    <xf numFmtId="0" fontId="13" fillId="0" borderId="0" xfId="0" applyFont="1"/>
    <xf numFmtId="0" fontId="37" fillId="0" borderId="25" xfId="0" applyFont="1" applyBorder="1" applyAlignment="1">
      <alignment horizontal="center" wrapText="1"/>
    </xf>
    <xf numFmtId="0" fontId="37" fillId="0" borderId="28" xfId="0" applyFont="1" applyBorder="1" applyAlignment="1">
      <alignment horizontal="center" wrapText="1"/>
    </xf>
    <xf numFmtId="0" fontId="15" fillId="8" borderId="0" xfId="0" applyFont="1" applyFill="1" applyAlignment="1">
      <alignment horizontal="left" vertical="center" wrapText="1"/>
    </xf>
    <xf numFmtId="0" fontId="48" fillId="9" borderId="57" xfId="0" applyFont="1" applyFill="1" applyBorder="1" applyAlignment="1">
      <alignment horizontal="left" vertical="center" wrapText="1"/>
    </xf>
    <xf numFmtId="0" fontId="13" fillId="9" borderId="58" xfId="0" applyFont="1" applyFill="1" applyBorder="1" applyAlignment="1">
      <alignment horizontal="left" vertical="center" wrapText="1"/>
    </xf>
    <xf numFmtId="0" fontId="13" fillId="9" borderId="55" xfId="0" applyFont="1" applyFill="1" applyBorder="1" applyAlignment="1">
      <alignment horizontal="left" vertical="center" wrapText="1"/>
    </xf>
    <xf numFmtId="0" fontId="13" fillId="9" borderId="0" xfId="0" applyFont="1" applyFill="1" applyAlignment="1">
      <alignment horizontal="left" vertical="center" wrapText="1"/>
    </xf>
    <xf numFmtId="0" fontId="8" fillId="2" borderId="4" xfId="0" applyFont="1" applyFill="1" applyBorder="1"/>
    <xf numFmtId="0" fontId="8" fillId="2" borderId="5" xfId="0" applyFont="1" applyFill="1" applyBorder="1"/>
    <xf numFmtId="0" fontId="9" fillId="2" borderId="7" xfId="0" applyFont="1" applyFill="1" applyBorder="1"/>
    <xf numFmtId="0" fontId="9" fillId="2" borderId="6" xfId="0" applyFont="1" applyFill="1" applyBorder="1"/>
    <xf numFmtId="0" fontId="18" fillId="0" borderId="37" xfId="1" applyFont="1" applyBorder="1" applyAlignment="1">
      <alignment horizontal="left" vertical="center" wrapText="1"/>
    </xf>
    <xf numFmtId="0" fontId="18" fillId="0" borderId="1" xfId="1" applyFont="1" applyBorder="1" applyAlignment="1">
      <alignment horizontal="left" vertical="center" wrapText="1"/>
    </xf>
    <xf numFmtId="0" fontId="18" fillId="0" borderId="38" xfId="1" applyFont="1" applyBorder="1" applyAlignment="1">
      <alignment horizontal="left" vertical="center" wrapText="1"/>
    </xf>
    <xf numFmtId="0" fontId="22" fillId="0" borderId="24" xfId="1" applyFont="1" applyBorder="1" applyAlignment="1">
      <alignment horizontal="left" vertical="center" wrapText="1"/>
    </xf>
    <xf numFmtId="0" fontId="2" fillId="0" borderId="24" xfId="1" applyFont="1" applyBorder="1" applyAlignment="1">
      <alignment horizontal="left" vertical="center" wrapText="1"/>
    </xf>
    <xf numFmtId="0" fontId="18" fillId="0" borderId="30"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20" xfId="1" applyFont="1" applyBorder="1" applyAlignment="1">
      <alignment horizontal="left" vertical="center" wrapText="1"/>
    </xf>
    <xf numFmtId="0" fontId="18" fillId="0" borderId="33" xfId="1" applyFont="1" applyBorder="1" applyAlignment="1">
      <alignment horizontal="left" vertical="center" wrapText="1"/>
    </xf>
    <xf numFmtId="0" fontId="18" fillId="0" borderId="34" xfId="1" applyFont="1" applyBorder="1" applyAlignment="1">
      <alignment horizontal="left" vertical="center" wrapText="1"/>
    </xf>
    <xf numFmtId="0" fontId="18" fillId="0" borderId="35" xfId="1" applyFont="1" applyBorder="1" applyAlignment="1">
      <alignment horizontal="left" vertical="center" wrapText="1"/>
    </xf>
    <xf numFmtId="0" fontId="18" fillId="0" borderId="0" xfId="1" applyFont="1" applyAlignment="1">
      <alignment horizontal="left" vertical="center" wrapText="1"/>
    </xf>
    <xf numFmtId="0" fontId="18" fillId="0" borderId="36" xfId="1" applyFont="1" applyBorder="1" applyAlignment="1">
      <alignment horizontal="left" vertical="center" wrapText="1"/>
    </xf>
    <xf numFmtId="0" fontId="12" fillId="0" borderId="0" xfId="1" applyFont="1" applyAlignment="1">
      <alignment horizontal="center" vertical="center"/>
    </xf>
    <xf numFmtId="0" fontId="15" fillId="5" borderId="21" xfId="1" applyFont="1" applyFill="1" applyBorder="1" applyAlignment="1">
      <alignment horizontal="center" vertical="center" wrapText="1"/>
    </xf>
    <xf numFmtId="0" fontId="15" fillId="5" borderId="23" xfId="1" applyFont="1" applyFill="1" applyBorder="1" applyAlignment="1">
      <alignment horizontal="center" vertical="center"/>
    </xf>
    <xf numFmtId="0" fontId="15" fillId="5" borderId="27" xfId="1" applyFont="1" applyFill="1" applyBorder="1" applyAlignment="1">
      <alignment horizontal="center" vertical="center"/>
    </xf>
    <xf numFmtId="0" fontId="15" fillId="5" borderId="29" xfId="1" applyFont="1" applyFill="1" applyBorder="1" applyAlignment="1">
      <alignment horizontal="center" vertical="center"/>
    </xf>
    <xf numFmtId="0" fontId="14" fillId="0" borderId="24"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26" xfId="1" applyFont="1" applyBorder="1" applyAlignment="1">
      <alignment horizontal="center" vertical="center" wrapText="1"/>
    </xf>
    <xf numFmtId="0" fontId="57" fillId="0" borderId="15" xfId="0" applyFont="1" applyBorder="1" applyAlignment="1">
      <alignment horizontal="left"/>
    </xf>
    <xf numFmtId="0" fontId="57" fillId="0" borderId="16" xfId="0" applyFont="1" applyBorder="1" applyAlignment="1">
      <alignment horizontal="left"/>
    </xf>
    <xf numFmtId="0" fontId="57" fillId="0" borderId="17" xfId="0" applyFont="1" applyBorder="1" applyAlignment="1">
      <alignment horizontal="left"/>
    </xf>
    <xf numFmtId="0" fontId="57" fillId="0" borderId="40" xfId="0" applyFont="1" applyBorder="1" applyAlignment="1">
      <alignment horizontal="left"/>
    </xf>
    <xf numFmtId="0" fontId="57" fillId="0" borderId="2" xfId="0" applyFont="1" applyBorder="1" applyAlignment="1">
      <alignment horizontal="left"/>
    </xf>
    <xf numFmtId="0" fontId="57" fillId="0" borderId="41" xfId="0" applyFont="1" applyBorder="1" applyAlignment="1">
      <alignment horizontal="left"/>
    </xf>
    <xf numFmtId="0" fontId="64" fillId="0" borderId="0" xfId="0" applyFont="1" applyAlignment="1">
      <alignment horizontal="left" vertical="top" wrapText="1"/>
    </xf>
    <xf numFmtId="0" fontId="55" fillId="0" borderId="0" xfId="0" applyFont="1" applyAlignment="1">
      <alignment horizontal="left" vertical="top" wrapText="1"/>
    </xf>
    <xf numFmtId="0" fontId="67" fillId="0" borderId="0" xfId="0" applyFont="1" applyAlignment="1">
      <alignment horizontal="left" vertical="top" wrapText="1"/>
    </xf>
    <xf numFmtId="0" fontId="58" fillId="0" borderId="0" xfId="0" applyFont="1" applyAlignment="1">
      <alignment horizontal="left" vertical="top" wrapText="1"/>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40" xfId="0" applyBorder="1" applyAlignment="1">
      <alignment horizontal="left"/>
    </xf>
    <xf numFmtId="0" fontId="0" fillId="0" borderId="2" xfId="0" applyBorder="1" applyAlignment="1">
      <alignment horizontal="left"/>
    </xf>
    <xf numFmtId="0" fontId="0" fillId="0" borderId="41" xfId="0" applyBorder="1" applyAlignment="1">
      <alignment horizontal="left"/>
    </xf>
    <xf numFmtId="0" fontId="53" fillId="0" borderId="0" xfId="0" applyFont="1" applyAlignment="1">
      <alignment horizontal="left" vertical="center"/>
    </xf>
  </cellXfs>
  <cellStyles count="6">
    <cellStyle name="Comma" xfId="3" builtinId="3"/>
    <cellStyle name="Currency" xfId="4" builtinId="4"/>
    <cellStyle name="Hyperlink" xfId="2" builtinId="8"/>
    <cellStyle name="Normal" xfId="0" builtinId="0"/>
    <cellStyle name="Normal 2" xfId="1" xr:uid="{8BB45F6C-3DEC-4ADF-AC6E-AA24B3323A14}"/>
    <cellStyle name="Percent" xfId="5" builtinId="5"/>
  </cellStyles>
  <dxfs count="78">
    <dxf>
      <font>
        <b val="0"/>
        <i val="0"/>
        <strike val="0"/>
        <condense val="0"/>
        <extend val="0"/>
        <outline val="0"/>
        <shadow val="0"/>
        <u val="none"/>
        <vertAlign val="baseline"/>
        <sz val="11"/>
        <color theme="1"/>
        <name val="Robot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numFmt numFmtId="164" formatCode="&quot;$&quot;#,##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4" tint="0.59996337778862885"/>
        </left>
        <right style="thin">
          <color theme="4" tint="0.59996337778862885"/>
        </right>
        <top/>
        <bottom/>
        <vertical/>
        <horizontal/>
      </border>
    </dxf>
    <dxf>
      <font>
        <b val="0"/>
        <i val="0"/>
        <strike val="0"/>
        <condense val="0"/>
        <extend val="0"/>
        <outline val="0"/>
        <shadow val="0"/>
        <u val="none"/>
        <vertAlign val="baseline"/>
        <sz val="11"/>
        <color theme="1"/>
        <name val="Robot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4" tint="0.59996337778862885"/>
        </left>
        <right style="thin">
          <color theme="4" tint="0.59996337778862885"/>
        </right>
        <top/>
        <bottom/>
        <vertical/>
        <horizontal/>
      </border>
    </dxf>
    <dxf>
      <font>
        <b val="0"/>
        <i val="0"/>
        <strike val="0"/>
        <condense val="0"/>
        <extend val="0"/>
        <outline val="0"/>
        <shadow val="0"/>
        <u val="none"/>
        <vertAlign val="baseline"/>
        <sz val="11"/>
        <color theme="1"/>
        <name val="Robot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4" tint="0.59996337778862885"/>
        </left>
        <right style="thin">
          <color theme="4" tint="0.59996337778862885"/>
        </right>
        <top/>
        <bottom/>
        <vertical/>
        <horizontal/>
      </border>
    </dxf>
    <dxf>
      <font>
        <b val="0"/>
        <i val="0"/>
        <strike val="0"/>
        <condense val="0"/>
        <extend val="0"/>
        <outline val="0"/>
        <shadow val="0"/>
        <u val="none"/>
        <vertAlign val="baseline"/>
        <sz val="11"/>
        <color theme="1"/>
        <name val="Robot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4" tint="0.59996337778862885"/>
        </left>
        <right style="thin">
          <color theme="4" tint="0.59996337778862885"/>
        </right>
        <top/>
        <bottom/>
        <vertical/>
        <horizontal/>
      </border>
    </dxf>
    <dxf>
      <font>
        <b val="0"/>
        <i val="0"/>
        <strike val="0"/>
        <condense val="0"/>
        <extend val="0"/>
        <outline val="0"/>
        <shadow val="0"/>
        <u val="none"/>
        <vertAlign val="baseline"/>
        <sz val="11"/>
        <color theme="1"/>
        <name val="Robot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4" tint="0.59996337778862885"/>
        </left>
        <right style="thin">
          <color theme="4" tint="0.59996337778862885"/>
        </right>
        <top/>
        <bottom/>
        <vertical/>
        <horizontal/>
      </border>
    </dxf>
    <dxf>
      <font>
        <b val="0"/>
        <i val="0"/>
        <strike val="0"/>
        <condense val="0"/>
        <extend val="0"/>
        <outline val="0"/>
        <shadow val="0"/>
        <u val="none"/>
        <vertAlign val="baseline"/>
        <sz val="11"/>
        <color theme="1"/>
        <name val="Roboto"/>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4" tint="0.59996337778862885"/>
        </left>
        <right style="thin">
          <color theme="4" tint="0.59996337778862885"/>
        </right>
        <top/>
        <bottom/>
        <vertical/>
        <horizontal/>
      </border>
    </dxf>
    <dxf>
      <font>
        <b val="0"/>
        <i val="0"/>
        <strike val="0"/>
        <condense val="0"/>
        <extend val="0"/>
        <outline val="0"/>
        <shadow val="0"/>
        <u val="none"/>
        <vertAlign val="baseline"/>
        <sz val="11"/>
        <color theme="1"/>
        <name val="Robot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1"/>
        <color theme="1"/>
        <name val="Robot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numFmt numFmtId="164" formatCode="&quot;$&quot;#,##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1"/>
        <color theme="1"/>
        <name val="Robot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numFmt numFmtId="164" formatCode="&quot;$&quot;#,##0"/>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numFmt numFmtId="3" formatCode="#,##0"/>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numFmt numFmtId="3" formatCode="#,##0"/>
      <fill>
        <patternFill patternType="solid">
          <fgColor indexed="64"/>
          <bgColor theme="0" tint="-0.14999847407452621"/>
        </patternFill>
      </fill>
      <alignment horizontal="center" vertical="center" textRotation="0" wrapText="0" indent="0" justifyLastLine="0" shrinkToFit="1" readingOrder="0"/>
      <border diagonalUp="0" diagonalDown="0">
        <left style="thin">
          <color theme="4" tint="0.59996337778862885"/>
        </left>
        <right style="thin">
          <color theme="4" tint="0.59996337778862885"/>
        </right>
        <top/>
        <bottom/>
      </border>
    </dxf>
    <dxf>
      <font>
        <b val="0"/>
        <i val="0"/>
        <strike val="0"/>
        <condense val="0"/>
        <extend val="0"/>
        <outline val="0"/>
        <shadow val="0"/>
        <u val="none"/>
        <vertAlign val="baseline"/>
        <sz val="11"/>
        <color theme="1"/>
        <name val="Roboto"/>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4" tint="0.59996337778862885"/>
        </left>
        <right style="thin">
          <color theme="4" tint="0.59996337778862885"/>
        </right>
        <top/>
        <bottom/>
      </border>
      <protection locked="1" hidden="0"/>
    </dxf>
    <dxf>
      <font>
        <b val="0"/>
        <i val="0"/>
        <strike val="0"/>
        <condense val="0"/>
        <extend val="0"/>
        <outline val="0"/>
        <shadow val="0"/>
        <u val="none"/>
        <vertAlign val="baseline"/>
        <sz val="11"/>
        <color theme="1"/>
        <name val="Robot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1"/>
        <color theme="1"/>
        <name val="Roboto"/>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1"/>
        <color theme="1"/>
        <name val="Roboto"/>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theme="4" tint="0.59996337778862885"/>
        </left>
        <right style="thin">
          <color theme="4" tint="0.59996337778862885"/>
        </right>
        <top/>
        <bottom/>
        <vertical/>
        <horizontal/>
      </border>
      <protection locked="0" hidden="0"/>
    </dxf>
    <dxf>
      <font>
        <b val="0"/>
        <i val="0"/>
        <strike val="0"/>
        <condense val="0"/>
        <extend val="0"/>
        <outline val="0"/>
        <shadow val="0"/>
        <u val="none"/>
        <vertAlign val="baseline"/>
        <sz val="11"/>
        <color theme="1"/>
        <name val="Robot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1"/>
        <color theme="1"/>
        <name val="Roboto"/>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1"/>
        <color theme="1"/>
        <name val="Roboto"/>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1"/>
        <color theme="1"/>
        <name val="Roboto"/>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1"/>
        <color theme="1"/>
        <name val="Roboto"/>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1"/>
        <color theme="1"/>
        <name val="Roboto"/>
        <scheme val="none"/>
      </font>
      <fill>
        <patternFill patternType="none">
          <fgColor indexed="64"/>
          <bgColor indexed="65"/>
        </patternFill>
      </fill>
      <alignment horizontal="center" vertical="center" textRotation="0" wrapText="0" indent="0" justifyLastLine="0" shrinkToFit="1" readingOrder="0"/>
      <border diagonalUp="0" diagonalDown="0">
        <left style="thin">
          <color theme="4" tint="0.59996337778862885"/>
        </left>
        <right style="thin">
          <color theme="4" tint="0.59996337778862885"/>
        </right>
        <top/>
        <bottom/>
        <vertical style="thin">
          <color theme="4" tint="0.59996337778862885"/>
        </vertical>
        <horizontal/>
      </border>
      <protection locked="0" hidden="0"/>
    </dxf>
    <dxf>
      <font>
        <b val="0"/>
        <i val="0"/>
        <strike val="0"/>
        <condense val="0"/>
        <extend val="0"/>
        <outline val="0"/>
        <shadow val="0"/>
        <u val="none"/>
        <vertAlign val="baseline"/>
        <sz val="11"/>
        <color theme="1"/>
        <name val="Roboto"/>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1"/>
        <color theme="1"/>
        <name val="Roboto"/>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protection locked="0" hidden="0"/>
    </dxf>
    <dxf>
      <border outline="0">
        <bottom style="thin">
          <color auto="1"/>
        </bottom>
      </border>
    </dxf>
    <dxf>
      <font>
        <b val="0"/>
        <i val="0"/>
        <strike val="0"/>
        <condense val="0"/>
        <extend val="0"/>
        <outline val="0"/>
        <shadow val="0"/>
        <u val="none"/>
        <vertAlign val="baseline"/>
        <sz val="11"/>
        <color theme="1"/>
        <name val="Roboto"/>
        <scheme val="none"/>
      </font>
      <fill>
        <patternFill patternType="solid">
          <fgColor indexed="64"/>
          <bgColor theme="7" tint="0.79998168889431442"/>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Roboto"/>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Roboto"/>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4" tint="0.59996337778862885"/>
        </left>
        <right style="thin">
          <color theme="4" tint="0.59996337778862885"/>
        </right>
        <top/>
        <bottom/>
      </border>
    </dxf>
    <dxf>
      <font>
        <strike val="0"/>
        <outline val="0"/>
        <shadow val="0"/>
        <u val="none"/>
        <vertAlign val="baseline"/>
        <sz val="11"/>
        <color theme="1"/>
        <name val="Roboto"/>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4" tint="0.59996337778862885"/>
        </left>
        <right/>
        <top/>
        <bottom/>
      </border>
    </dxf>
    <dxf>
      <font>
        <strike val="0"/>
        <outline val="0"/>
        <shadow val="0"/>
        <u val="none"/>
        <vertAlign val="baseline"/>
        <sz val="11"/>
        <color theme="1"/>
        <name val="Roboto"/>
        <scheme val="none"/>
      </font>
      <numFmt numFmtId="166" formatCode="#,##0.0"/>
      <alignment horizontal="center" vertical="center" textRotation="0" wrapText="0" indent="0" justifyLastLine="0" shrinkToFit="0" readingOrder="0"/>
      <border outline="0">
        <right style="thin">
          <color theme="4" tint="0.59996337778862885"/>
        </right>
      </border>
    </dxf>
    <dxf>
      <font>
        <b val="0"/>
        <i val="0"/>
        <strike val="0"/>
        <condense val="0"/>
        <extend val="0"/>
        <outline val="0"/>
        <shadow val="0"/>
        <u val="none"/>
        <vertAlign val="baseline"/>
        <sz val="11"/>
        <color theme="1"/>
        <name val="Roboto"/>
        <scheme val="none"/>
      </font>
      <alignment horizontal="center" vertical="center" textRotation="0" wrapText="1" indent="0" justifyLastLine="0" shrinkToFit="0" readingOrder="0"/>
      <border diagonalUp="0" diagonalDown="0">
        <left style="thin">
          <color theme="4" tint="0.39994506668294322"/>
        </left>
        <right style="thin">
          <color theme="4" tint="0.39994506668294322"/>
        </right>
        <top/>
        <bottom/>
        <vertical/>
        <horizontal/>
      </border>
      <protection locked="0" hidden="0"/>
    </dxf>
    <dxf>
      <font>
        <b val="0"/>
        <i val="0"/>
        <strike val="0"/>
        <condense val="0"/>
        <extend val="0"/>
        <outline val="0"/>
        <shadow val="0"/>
        <u val="none"/>
        <vertAlign val="baseline"/>
        <sz val="11"/>
        <color theme="1"/>
        <name val="Roboto"/>
        <scheme val="none"/>
      </font>
      <alignment horizontal="center" vertical="center" textRotation="0" wrapText="1" indent="0" justifyLastLine="0" shrinkToFit="0" readingOrder="0"/>
      <border diagonalUp="0" diagonalDown="0">
        <left style="thin">
          <color theme="4" tint="0.59996337778862885"/>
        </left>
        <right style="thin">
          <color theme="4" tint="0.59996337778862885"/>
        </right>
        <top/>
        <bottom/>
        <vertical/>
        <horizontal/>
      </border>
      <protection locked="0" hidden="0"/>
    </dxf>
    <dxf>
      <font>
        <strike val="0"/>
        <outline val="0"/>
        <shadow val="0"/>
        <u val="none"/>
        <vertAlign val="baseline"/>
        <sz val="11"/>
        <color theme="1"/>
        <name val="Roboto"/>
        <scheme val="none"/>
      </font>
      <alignment horizontal="center" vertical="center" textRotation="0" wrapText="1" indent="0" justifyLastLine="0" shrinkToFit="0" readingOrder="0"/>
      <border diagonalUp="0" diagonalDown="0" outline="0">
        <left style="thin">
          <color theme="4" tint="0.59996337778862885"/>
        </left>
        <right style="thin">
          <color theme="4" tint="0.59996337778862885"/>
        </right>
        <top/>
        <bottom/>
      </border>
      <protection locked="0" hidden="0"/>
    </dxf>
    <dxf>
      <font>
        <strike val="0"/>
        <outline val="0"/>
        <shadow val="0"/>
        <u val="none"/>
        <vertAlign val="baseline"/>
        <sz val="11"/>
        <color theme="1"/>
        <name val="Roboto"/>
        <scheme val="none"/>
      </font>
      <alignment horizontal="center" vertical="center" textRotation="0" wrapText="0" indent="0" justifyLastLine="0" shrinkToFit="0" readingOrder="0"/>
    </dxf>
    <dxf>
      <font>
        <b/>
        <i val="0"/>
        <strike val="0"/>
        <condense val="0"/>
        <extend val="0"/>
        <outline val="0"/>
        <shadow val="0"/>
        <u val="none"/>
        <vertAlign val="baseline"/>
        <sz val="11"/>
        <color theme="0"/>
        <name val="Roboto"/>
        <scheme val="none"/>
      </font>
      <fill>
        <patternFill patternType="solid">
          <fgColor indexed="64"/>
          <bgColor theme="4" tint="0.39997558519241921"/>
        </patternFill>
      </fill>
      <alignment horizontal="center" vertical="center" textRotation="0" wrapText="1" indent="0" justifyLastLine="0" shrinkToFit="0" readingOrder="0"/>
    </dxf>
    <dxf>
      <font>
        <strike val="0"/>
        <outline val="0"/>
        <shadow val="0"/>
        <u val="none"/>
        <vertAlign val="baseline"/>
        <sz val="11"/>
        <color theme="1"/>
        <name val="Roboto"/>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4" tint="0.59996337778862885"/>
        </left>
        <right style="thin">
          <color theme="4" tint="0.59996337778862885"/>
        </right>
        <top/>
        <bottom/>
      </border>
    </dxf>
    <dxf>
      <font>
        <strike val="0"/>
        <outline val="0"/>
        <shadow val="0"/>
        <u val="none"/>
        <vertAlign val="baseline"/>
        <sz val="11"/>
        <color theme="1"/>
        <name val="Roboto"/>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4" tint="0.59996337778862885"/>
        </left>
        <right/>
        <top/>
        <bottom/>
      </border>
    </dxf>
    <dxf>
      <font>
        <strike val="0"/>
        <outline val="0"/>
        <shadow val="0"/>
        <u val="none"/>
        <vertAlign val="baseline"/>
        <sz val="11"/>
        <color theme="1"/>
        <name val="Roboto"/>
        <scheme val="none"/>
      </font>
      <numFmt numFmtId="166" formatCode="#,##0.0"/>
      <alignment horizontal="center" vertical="center" textRotation="0" wrapText="0" indent="0" justifyLastLine="0" shrinkToFit="0" readingOrder="0"/>
      <border outline="0">
        <right style="thin">
          <color theme="4" tint="0.59996337778862885"/>
        </right>
      </border>
    </dxf>
    <dxf>
      <font>
        <strike val="0"/>
        <outline val="0"/>
        <shadow val="0"/>
        <u val="none"/>
        <vertAlign val="baseline"/>
        <sz val="11"/>
        <color theme="1"/>
        <name val="Roboto"/>
        <scheme val="none"/>
      </font>
      <alignment horizontal="center" vertical="center" textRotation="0" wrapText="1" indent="0" justifyLastLine="0" shrinkToFit="0" readingOrder="0"/>
      <border diagonalUp="0" diagonalDown="0" outline="0">
        <left style="thin">
          <color theme="4" tint="0.59996337778862885"/>
        </left>
        <right style="thin">
          <color theme="4" tint="0.59996337778862885"/>
        </right>
        <top/>
        <bottom/>
      </border>
      <protection locked="0" hidden="0"/>
    </dxf>
    <dxf>
      <font>
        <strike val="0"/>
        <outline val="0"/>
        <shadow val="0"/>
        <u val="none"/>
        <vertAlign val="baseline"/>
        <sz val="11"/>
        <color theme="1"/>
        <name val="Roboto"/>
        <scheme val="none"/>
      </font>
      <alignment horizontal="center" vertical="center" textRotation="0" wrapText="0" indent="0" justifyLastLine="0" shrinkToFit="0" readingOrder="0"/>
      <border diagonalUp="0" diagonalDown="0">
        <left style="thin">
          <color theme="4" tint="0.59996337778862885"/>
        </left>
        <right style="thin">
          <color theme="4" tint="0.59996337778862885"/>
        </right>
        <top/>
        <bottom/>
      </border>
      <protection locked="0" hidden="0"/>
    </dxf>
    <dxf>
      <font>
        <strike val="0"/>
        <outline val="0"/>
        <shadow val="0"/>
        <u val="none"/>
        <vertAlign val="baseline"/>
        <sz val="11"/>
        <color theme="1"/>
        <name val="Roboto"/>
        <scheme val="none"/>
      </font>
      <alignment horizontal="center" vertical="center" textRotation="0" wrapText="0" indent="0" justifyLastLine="0" shrinkToFit="0" readingOrder="0"/>
      <border diagonalUp="0" diagonalDown="0">
        <left style="thin">
          <color theme="4" tint="0.59996337778862885"/>
        </left>
        <right style="thin">
          <color theme="4" tint="0.59996337778862885"/>
        </right>
        <top/>
        <bottom/>
      </border>
      <protection locked="0" hidden="0"/>
    </dxf>
    <dxf>
      <font>
        <strike val="0"/>
        <outline val="0"/>
        <shadow val="0"/>
        <u val="none"/>
        <vertAlign val="baseline"/>
        <sz val="11"/>
        <color theme="1"/>
        <name val="Roboto"/>
        <scheme val="none"/>
      </font>
      <alignment horizontal="center" vertical="center" textRotation="0" wrapText="0" indent="0" justifyLastLine="0" shrinkToFit="0" readingOrder="0"/>
    </dxf>
    <dxf>
      <font>
        <b/>
        <i val="0"/>
        <strike val="0"/>
        <condense val="0"/>
        <extend val="0"/>
        <outline val="0"/>
        <shadow val="0"/>
        <u val="none"/>
        <vertAlign val="baseline"/>
        <sz val="11"/>
        <color theme="0"/>
        <name val="Roboto"/>
        <scheme val="none"/>
      </font>
      <fill>
        <patternFill patternType="solid">
          <fgColor indexed="64"/>
          <bgColor theme="4"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Roboto"/>
        <scheme val="none"/>
      </font>
      <numFmt numFmtId="2" formatCode="0.00"/>
      <alignment horizontal="center" vertical="bottom" textRotation="0" wrapText="0" indent="0" justifyLastLine="0" shrinkToFit="0" readingOrder="0"/>
      <border diagonalUp="0" diagonalDown="0" outline="0">
        <left style="thin">
          <color theme="0" tint="-0.24994659260841701"/>
        </left>
        <right/>
        <top/>
        <bottom/>
      </border>
    </dxf>
    <dxf>
      <font>
        <b val="0"/>
        <i val="0"/>
        <strike val="0"/>
        <condense val="0"/>
        <extend val="0"/>
        <outline val="0"/>
        <shadow val="0"/>
        <u val="none"/>
        <vertAlign val="baseline"/>
        <sz val="11"/>
        <color theme="1"/>
        <name val="Roboto"/>
        <scheme val="none"/>
      </font>
      <alignment horizontal="left" vertical="bottom" textRotation="0" relativeIndent="1" justifyLastLine="0" shrinkToFit="0" readingOrder="0"/>
      <border outline="0">
        <right style="thin">
          <color theme="0" tint="-0.24994659260841701"/>
        </right>
      </border>
    </dxf>
    <dxf>
      <font>
        <strike val="0"/>
        <outline val="0"/>
        <shadow val="0"/>
        <u val="none"/>
        <vertAlign val="baseline"/>
        <sz val="11"/>
        <color theme="1"/>
        <name val="Roboto"/>
        <scheme val="none"/>
      </font>
    </dxf>
    <dxf>
      <font>
        <strike val="0"/>
        <outline val="0"/>
        <shadow val="0"/>
        <u val="none"/>
        <name val="Roboto"/>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Roboto"/>
        <scheme val="none"/>
      </font>
      <numFmt numFmtId="4" formatCode="#,##0.00"/>
      <alignment horizontal="center" vertical="bottom" textRotation="0" wrapText="0" indent="0" justifyLastLine="0" shrinkToFit="0" readingOrder="0"/>
      <border diagonalUp="0" diagonalDown="0" outline="0">
        <left style="thin">
          <color theme="4" tint="0.59996337778862885"/>
        </left>
        <right style="thin">
          <color theme="4" tint="0.59996337778862885"/>
        </right>
        <top/>
        <bottom/>
      </border>
      <protection locked="0" hidden="0"/>
    </dxf>
    <dxf>
      <font>
        <strike val="0"/>
        <outline val="0"/>
        <shadow val="0"/>
        <u val="none"/>
        <vertAlign val="baseline"/>
        <sz val="12"/>
        <color theme="1"/>
        <name val="Roboto"/>
        <scheme val="none"/>
      </font>
      <numFmt numFmtId="2" formatCode="0.00"/>
      <fill>
        <patternFill patternType="solid">
          <fgColor indexed="64"/>
          <bgColor rgb="FFD9D9D9"/>
        </patternFill>
      </fill>
      <alignment horizontal="center" vertical="bottom" textRotation="0" wrapText="0" indent="0" justifyLastLine="0" shrinkToFit="0" readingOrder="0"/>
      <border diagonalUp="0" diagonalDown="0">
        <left style="thin">
          <color theme="4" tint="0.59996337778862885"/>
        </left>
        <right style="thin">
          <color theme="4" tint="0.59996337778862885"/>
        </right>
        <top/>
        <bottom/>
        <vertical/>
        <horizontal/>
      </border>
      <protection locked="0" hidden="0"/>
    </dxf>
    <dxf>
      <font>
        <b val="0"/>
        <i val="0"/>
        <strike val="0"/>
        <condense val="0"/>
        <extend val="0"/>
        <outline val="0"/>
        <shadow val="0"/>
        <u val="none"/>
        <vertAlign val="baseline"/>
        <sz val="12"/>
        <color theme="1"/>
        <name val="Roboto"/>
        <scheme val="none"/>
      </font>
      <numFmt numFmtId="4" formatCode="#,##0.00"/>
      <alignment horizontal="center" vertical="bottom" textRotation="0" wrapText="0" indent="0" justifyLastLine="0" shrinkToFit="0" readingOrder="0"/>
      <border diagonalUp="0" diagonalDown="0" outline="0">
        <left style="thin">
          <color theme="4" tint="0.59996337778862885"/>
        </left>
        <right style="thin">
          <color theme="4" tint="0.59996337778862885"/>
        </right>
        <top/>
        <bottom/>
      </border>
    </dxf>
    <dxf>
      <font>
        <strike val="0"/>
        <outline val="0"/>
        <shadow val="0"/>
        <u val="none"/>
        <vertAlign val="baseline"/>
        <sz val="12"/>
        <color theme="1"/>
        <name val="Roboto"/>
        <scheme val="none"/>
      </font>
      <numFmt numFmtId="2" formatCode="0.00"/>
      <alignment horizontal="center" vertical="bottom" textRotation="0" wrapText="0" indent="0" justifyLastLine="0" shrinkToFit="0" readingOrder="0"/>
      <border diagonalUp="0" diagonalDown="0">
        <left style="thin">
          <color theme="4" tint="0.59996337778862885"/>
        </left>
        <right style="thin">
          <color theme="4" tint="0.59996337778862885"/>
        </right>
        <top/>
        <bottom/>
        <vertical/>
        <horizontal/>
      </border>
      <protection locked="1" hidden="0"/>
    </dxf>
    <dxf>
      <font>
        <b val="0"/>
        <i val="0"/>
        <strike val="0"/>
        <condense val="0"/>
        <extend val="0"/>
        <outline val="0"/>
        <shadow val="0"/>
        <u val="none"/>
        <vertAlign val="baseline"/>
        <sz val="12"/>
        <color theme="1"/>
        <name val="Roboto"/>
        <scheme val="none"/>
      </font>
      <numFmt numFmtId="4" formatCode="#,##0.00"/>
      <alignment horizontal="center" vertical="bottom" textRotation="0" wrapText="0" indent="0" justifyLastLine="0" shrinkToFit="0" readingOrder="0"/>
      <protection locked="0" hidden="0"/>
    </dxf>
    <dxf>
      <font>
        <strike val="0"/>
        <outline val="0"/>
        <shadow val="0"/>
        <u val="none"/>
        <vertAlign val="baseline"/>
        <sz val="12"/>
        <color theme="1"/>
        <name val="Roboto"/>
        <scheme val="none"/>
      </font>
      <numFmt numFmtId="2" formatCode="0.00"/>
      <fill>
        <patternFill patternType="solid">
          <fgColor indexed="64"/>
          <bgColor rgb="FFD9D9D9"/>
        </patternFill>
      </fill>
      <alignment horizontal="center" vertical="bottom" textRotation="0" wrapText="0" indent="0" justifyLastLine="0" shrinkToFit="0" readingOrder="0"/>
      <border outline="0">
        <left style="thin">
          <color theme="4" tint="0.59996337778862885"/>
        </left>
      </border>
      <protection locked="1" hidden="0"/>
    </dxf>
    <dxf>
      <font>
        <b val="0"/>
        <i val="0"/>
        <strike val="0"/>
        <condense val="0"/>
        <extend val="0"/>
        <outline val="0"/>
        <shadow val="0"/>
        <u val="none"/>
        <vertAlign val="baseline"/>
        <sz val="12"/>
        <color theme="1"/>
        <name val="Roboto"/>
        <scheme val="none"/>
      </font>
      <numFmt numFmtId="3" formatCode="#,##0"/>
      <alignment horizontal="center" vertical="bottom" textRotation="0" wrapText="0"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2"/>
        <color theme="1"/>
        <name val="Roboto"/>
        <scheme val="none"/>
      </font>
      <numFmt numFmtId="3" formatCode="#,##0"/>
      <fill>
        <patternFill patternType="solid">
          <fgColor indexed="64"/>
          <bgColor rgb="FFD9D9D9"/>
        </patternFill>
      </fill>
      <alignment horizontal="center" vertical="bottom" textRotation="0" wrapText="0" indent="0" justifyLastLine="0" shrinkToFit="0" readingOrder="0"/>
      <border diagonalUp="0" diagonalDown="0" outline="0">
        <left/>
        <right style="thin">
          <color theme="4" tint="0.59996337778862885"/>
        </right>
        <top/>
        <bottom/>
      </border>
      <protection locked="1" hidden="0"/>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2"/>
        <color theme="1"/>
        <name val="Roboto"/>
        <scheme val="none"/>
      </font>
      <numFmt numFmtId="3" formatCode="#,##0"/>
      <fill>
        <patternFill patternType="solid">
          <fgColor indexed="64"/>
          <bgColor rgb="FFD9D9D9"/>
        </patternFill>
      </fill>
      <alignment horizontal="right" vertical="bottom" textRotation="0" wrapText="0" relativeIndent="1" justifyLastLine="0" shrinkToFit="0" readingOrder="0"/>
      <border diagonalUp="0" diagonalDown="0">
        <left style="thin">
          <color theme="4" tint="0.59996337778862885"/>
        </left>
        <right/>
        <top/>
        <bottom/>
      </border>
      <protection locked="1" hidden="0"/>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2"/>
        <color theme="1"/>
        <name val="Roboto"/>
        <scheme val="none"/>
      </font>
      <numFmt numFmtId="3" formatCode="#,##0"/>
      <fill>
        <patternFill patternType="solid">
          <fgColor indexed="64"/>
          <bgColor rgb="FFD9D9D9"/>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Roboto"/>
        <scheme val="none"/>
      </font>
      <numFmt numFmtId="4" formatCode="#,##0.00"/>
      <alignment horizontal="center" vertical="bottom" textRotation="0" wrapText="0" indent="0" justifyLastLine="0" shrinkToFit="0" readingOrder="0"/>
      <border diagonalUp="0" diagonalDown="0" outline="0">
        <left style="thin">
          <color theme="4" tint="0.59996337778862885"/>
        </left>
        <right style="thin">
          <color theme="4" tint="0.59996337778862885"/>
        </right>
        <top/>
        <bottom/>
      </border>
    </dxf>
    <dxf>
      <font>
        <b val="0"/>
        <i val="0"/>
        <strike val="0"/>
        <condense val="0"/>
        <extend val="0"/>
        <outline val="0"/>
        <shadow val="0"/>
        <u val="none"/>
        <vertAlign val="baseline"/>
        <sz val="12"/>
        <color theme="1"/>
        <name val="Roboto"/>
        <scheme val="none"/>
      </font>
      <numFmt numFmtId="2" formatCode="0.00"/>
      <fill>
        <patternFill patternType="solid">
          <fgColor indexed="64"/>
          <bgColor rgb="FFD9D9D9"/>
        </patternFill>
      </fill>
      <alignment horizontal="center" vertical="bottom" textRotation="0" wrapText="0"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protection locked="1" hidden="0"/>
    </dxf>
    <dxf>
      <font>
        <b val="0"/>
        <i val="0"/>
        <strike val="0"/>
        <condense val="0"/>
        <extend val="0"/>
        <outline val="0"/>
        <shadow val="0"/>
        <u val="none"/>
        <vertAlign val="baseline"/>
        <sz val="12"/>
        <color theme="1"/>
        <name val="Roboto"/>
        <scheme val="none"/>
      </font>
      <numFmt numFmtId="3" formatCode="#,##0"/>
      <alignment horizontal="center" vertical="bottom" textRotation="0" wrapText="0"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2"/>
        <color theme="1"/>
        <name val="Roboto"/>
        <scheme val="none"/>
      </font>
      <numFmt numFmtId="3" formatCode="#,##0"/>
      <alignment horizontal="center" vertical="bottom" textRotation="0" wrapText="0"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protection locked="0" hidden="0"/>
    </dxf>
    <dxf>
      <font>
        <b val="0"/>
        <i val="0"/>
        <strike val="0"/>
        <condense val="0"/>
        <extend val="0"/>
        <outline val="0"/>
        <shadow val="0"/>
        <u val="none"/>
        <vertAlign val="baseline"/>
        <sz val="12"/>
        <color theme="1"/>
        <name val="Roboto"/>
        <scheme val="none"/>
      </font>
      <numFmt numFmtId="3" formatCode="#,##0"/>
      <alignment horizontal="center" vertical="bottom" textRotation="0" wrapText="0" indent="0" justifyLastLine="0" shrinkToFit="0" readingOrder="0"/>
      <border diagonalUp="0" diagonalDown="0" outline="0">
        <left style="thin">
          <color theme="4" tint="0.59996337778862885"/>
        </left>
        <right style="thin">
          <color theme="4" tint="0.59996337778862885"/>
        </right>
        <top/>
        <bottom/>
      </border>
      <protection locked="0" hidden="0"/>
    </dxf>
    <dxf>
      <font>
        <b val="0"/>
        <i val="0"/>
        <strike val="0"/>
        <condense val="0"/>
        <extend val="0"/>
        <outline val="0"/>
        <shadow val="0"/>
        <u val="none"/>
        <vertAlign val="baseline"/>
        <sz val="12"/>
        <color theme="1"/>
        <name val="Roboto"/>
        <scheme val="none"/>
      </font>
      <numFmt numFmtId="3" formatCode="#,##0"/>
      <alignment horizontal="center" vertical="bottom" textRotation="0" wrapText="0"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protection locked="0" hidden="0"/>
    </dxf>
    <dxf>
      <font>
        <b val="0"/>
        <i val="0"/>
        <strike val="0"/>
        <condense val="0"/>
        <extend val="0"/>
        <outline val="0"/>
        <shadow val="0"/>
        <u val="none"/>
        <vertAlign val="baseline"/>
        <sz val="12"/>
        <color theme="1"/>
        <name val="Roboto"/>
        <scheme val="none"/>
      </font>
      <alignment horizontal="left" vertical="bottom" textRotation="0" wrapText="0" indent="1" justifyLastLine="0" shrinkToFit="0" readingOrder="0"/>
      <protection locked="0" hidden="0"/>
    </dxf>
    <dxf>
      <font>
        <strike val="0"/>
        <outline val="0"/>
        <shadow val="0"/>
        <u val="none"/>
        <vertAlign val="baseline"/>
        <sz val="12"/>
        <color theme="1"/>
        <name val="Roboto"/>
        <scheme val="none"/>
      </font>
      <alignment horizontal="left" vertical="bottom" textRotation="0" wrapText="0" relativeIndent="1" justifyLastLine="0" shrinkToFit="0" readingOrder="0"/>
      <protection locked="0" hidden="0"/>
    </dxf>
    <dxf>
      <font>
        <strike val="0"/>
        <outline val="0"/>
        <shadow val="0"/>
        <u val="none"/>
        <name val="Roboto"/>
        <scheme val="none"/>
      </font>
      <protection locked="0" hidden="0"/>
    </dxf>
    <dxf>
      <font>
        <strike val="0"/>
        <outline val="0"/>
        <shadow val="0"/>
        <u val="none"/>
        <vertAlign val="baseline"/>
        <sz val="12"/>
        <color theme="1"/>
        <name val="Roboto"/>
        <scheme val="none"/>
      </font>
      <protection locked="0" hidden="0"/>
    </dxf>
    <dxf>
      <font>
        <b/>
        <i val="0"/>
        <strike val="0"/>
        <condense val="0"/>
        <extend val="0"/>
        <outline val="0"/>
        <shadow val="0"/>
        <u val="none"/>
        <vertAlign val="baseline"/>
        <sz val="14"/>
        <color theme="0"/>
        <name val="Roboto"/>
        <scheme val="none"/>
      </font>
      <fill>
        <patternFill patternType="solid">
          <fgColor indexed="64"/>
          <bgColor theme="4" tint="0.39997558519241921"/>
        </patternFill>
      </fill>
      <alignment horizontal="center" vertical="center" textRotation="0" indent="0" justifyLastLine="0" shrinkToFit="0" readingOrder="0"/>
      <protection locked="0" hidden="0"/>
    </dxf>
  </dxfs>
  <tableStyles count="0" defaultTableStyle="TableStyleMedium2" defaultPivotStyle="PivotStyleLight16"/>
  <colors>
    <mruColors>
      <color rgb="FF00B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19049</xdr:colOff>
      <xdr:row>0</xdr:row>
      <xdr:rowOff>106680</xdr:rowOff>
    </xdr:from>
    <xdr:to>
      <xdr:col>12</xdr:col>
      <xdr:colOff>2973788</xdr:colOff>
      <xdr:row>4</xdr:row>
      <xdr:rowOff>167640</xdr:rowOff>
    </xdr:to>
    <xdr:pic>
      <xdr:nvPicPr>
        <xdr:cNvPr id="3" name="Picture 2">
          <a:extLst>
            <a:ext uri="{FF2B5EF4-FFF2-40B4-BE49-F238E27FC236}">
              <a16:creationId xmlns:a16="http://schemas.microsoft.com/office/drawing/2014/main" id="{29C8BDE6-D877-90F9-80BA-BA143C48EB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64" t="31800" r="7598" b="34348"/>
        <a:stretch/>
      </xdr:blipFill>
      <xdr:spPr>
        <a:xfrm>
          <a:off x="1223009" y="106680"/>
          <a:ext cx="8944059" cy="792480"/>
        </a:xfrm>
        <a:prstGeom prst="rect">
          <a:avLst/>
        </a:prstGeom>
      </xdr:spPr>
    </xdr:pic>
    <xdr:clientData/>
  </xdr:twoCellAnchor>
  <xdr:twoCellAnchor editAs="oneCell">
    <xdr:from>
      <xdr:col>12</xdr:col>
      <xdr:colOff>3428999</xdr:colOff>
      <xdr:row>1</xdr:row>
      <xdr:rowOff>66674</xdr:rowOff>
    </xdr:from>
    <xdr:to>
      <xdr:col>13</xdr:col>
      <xdr:colOff>942976</xdr:colOff>
      <xdr:row>4</xdr:row>
      <xdr:rowOff>0</xdr:rowOff>
    </xdr:to>
    <xdr:pic>
      <xdr:nvPicPr>
        <xdr:cNvPr id="5" name="Picture 4">
          <a:extLst>
            <a:ext uri="{FF2B5EF4-FFF2-40B4-BE49-F238E27FC236}">
              <a16:creationId xmlns:a16="http://schemas.microsoft.com/office/drawing/2014/main" id="{011009CA-7516-3A3F-BC09-785815CEB0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01299" y="257174"/>
          <a:ext cx="1009652" cy="5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7</xdr:row>
          <xdr:rowOff>9525</xdr:rowOff>
        </xdr:from>
        <xdr:to>
          <xdr:col>1</xdr:col>
          <xdr:colOff>438150</xdr:colOff>
          <xdr:row>8</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6DBDDC0F-2F46-43BD-B060-1201E015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xdr:row>
          <xdr:rowOff>9525</xdr:rowOff>
        </xdr:from>
        <xdr:to>
          <xdr:col>1</xdr:col>
          <xdr:colOff>438150</xdr:colOff>
          <xdr:row>9</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A1EF73AD-BEAA-46AB-98B5-857E41934D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xdr:row>
          <xdr:rowOff>9525</xdr:rowOff>
        </xdr:from>
        <xdr:to>
          <xdr:col>1</xdr:col>
          <xdr:colOff>438150</xdr:colOff>
          <xdr:row>10</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AE838B12-A506-4089-A837-213D05BC68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xdr:row>
          <xdr:rowOff>9525</xdr:rowOff>
        </xdr:from>
        <xdr:to>
          <xdr:col>1</xdr:col>
          <xdr:colOff>438150</xdr:colOff>
          <xdr:row>11</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53AB306C-91EA-4518-8CFC-3CFCA3405C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xdr:row>
          <xdr:rowOff>9525</xdr:rowOff>
        </xdr:from>
        <xdr:to>
          <xdr:col>1</xdr:col>
          <xdr:colOff>438150</xdr:colOff>
          <xdr:row>12</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2745A74E-B04F-4884-8EE9-199D97F483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xdr:row>
          <xdr:rowOff>9525</xdr:rowOff>
        </xdr:from>
        <xdr:to>
          <xdr:col>1</xdr:col>
          <xdr:colOff>438150</xdr:colOff>
          <xdr:row>13</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E94CD20C-1C2A-4252-AF50-5BA6681544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14</xdr:row>
          <xdr:rowOff>9525</xdr:rowOff>
        </xdr:from>
        <xdr:to>
          <xdr:col>1</xdr:col>
          <xdr:colOff>438150</xdr:colOff>
          <xdr:row>15</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E63E418B-60E0-455E-B9F3-1F143A9D0D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15</xdr:row>
          <xdr:rowOff>9525</xdr:rowOff>
        </xdr:from>
        <xdr:to>
          <xdr:col>1</xdr:col>
          <xdr:colOff>438150</xdr:colOff>
          <xdr:row>16</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E979B456-BF3E-4B97-9498-98AFE15F99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9525</xdr:rowOff>
        </xdr:from>
        <xdr:to>
          <xdr:col>1</xdr:col>
          <xdr:colOff>438150</xdr:colOff>
          <xdr:row>17</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28253220-542E-45E8-B7C2-45FF29514B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17</xdr:row>
          <xdr:rowOff>9525</xdr:rowOff>
        </xdr:from>
        <xdr:to>
          <xdr:col>1</xdr:col>
          <xdr:colOff>438150</xdr:colOff>
          <xdr:row>18</xdr:row>
          <xdr:rowOff>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7732695-2BAC-4A53-AF4E-0CD89270FF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xdr:row>
          <xdr:rowOff>9525</xdr:rowOff>
        </xdr:from>
        <xdr:to>
          <xdr:col>1</xdr:col>
          <xdr:colOff>438150</xdr:colOff>
          <xdr:row>19</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4EF7BFD5-2B77-4375-A6BE-2F8C948D6E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19</xdr:row>
          <xdr:rowOff>9525</xdr:rowOff>
        </xdr:from>
        <xdr:to>
          <xdr:col>1</xdr:col>
          <xdr:colOff>438150</xdr:colOff>
          <xdr:row>20</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A3C668D0-2010-46DA-A940-58C90AD4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21</xdr:row>
          <xdr:rowOff>9525</xdr:rowOff>
        </xdr:from>
        <xdr:to>
          <xdr:col>1</xdr:col>
          <xdr:colOff>438150</xdr:colOff>
          <xdr:row>22</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F55F32E9-8471-4E98-8877-D0E021ADA5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22</xdr:row>
          <xdr:rowOff>9525</xdr:rowOff>
        </xdr:from>
        <xdr:to>
          <xdr:col>1</xdr:col>
          <xdr:colOff>438150</xdr:colOff>
          <xdr:row>23</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A3FBDCC2-EB02-40BB-B7FE-33B309EAA6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23</xdr:row>
          <xdr:rowOff>9525</xdr:rowOff>
        </xdr:from>
        <xdr:to>
          <xdr:col>1</xdr:col>
          <xdr:colOff>438150</xdr:colOff>
          <xdr:row>24</xdr:row>
          <xdr:rowOff>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E48AA857-BDFB-4D1F-A7CD-45DF713E8C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24</xdr:row>
          <xdr:rowOff>9525</xdr:rowOff>
        </xdr:from>
        <xdr:to>
          <xdr:col>1</xdr:col>
          <xdr:colOff>438150</xdr:colOff>
          <xdr:row>25</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42A1DD08-0DAA-4AF2-86F6-4D3EFB1BFD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25</xdr:row>
          <xdr:rowOff>9525</xdr:rowOff>
        </xdr:from>
        <xdr:to>
          <xdr:col>1</xdr:col>
          <xdr:colOff>438150</xdr:colOff>
          <xdr:row>26</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9EC9B4EC-A9B3-4902-89E0-923A6299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26</xdr:row>
          <xdr:rowOff>9525</xdr:rowOff>
        </xdr:from>
        <xdr:to>
          <xdr:col>1</xdr:col>
          <xdr:colOff>438150</xdr:colOff>
          <xdr:row>27</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49C69F9B-5F0B-40D3-B782-D29315E7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36</xdr:row>
          <xdr:rowOff>9525</xdr:rowOff>
        </xdr:from>
        <xdr:to>
          <xdr:col>1</xdr:col>
          <xdr:colOff>438150</xdr:colOff>
          <xdr:row>37</xdr:row>
          <xdr:rowOff>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D7AF96F4-8DF7-4D2D-B270-ABDB6D2728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37</xdr:row>
          <xdr:rowOff>9525</xdr:rowOff>
        </xdr:from>
        <xdr:to>
          <xdr:col>1</xdr:col>
          <xdr:colOff>438150</xdr:colOff>
          <xdr:row>38</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521EB8D0-3202-4BC5-B8C6-17888D2BC9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41</xdr:row>
          <xdr:rowOff>9525</xdr:rowOff>
        </xdr:from>
        <xdr:to>
          <xdr:col>1</xdr:col>
          <xdr:colOff>438150</xdr:colOff>
          <xdr:row>42</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CC81346F-9125-4248-86BD-8C5F727071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42</xdr:row>
          <xdr:rowOff>9525</xdr:rowOff>
        </xdr:from>
        <xdr:to>
          <xdr:col>1</xdr:col>
          <xdr:colOff>438150</xdr:colOff>
          <xdr:row>43</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BC580EE-97AF-41DB-8714-34932A0C56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43</xdr:row>
          <xdr:rowOff>9525</xdr:rowOff>
        </xdr:from>
        <xdr:to>
          <xdr:col>1</xdr:col>
          <xdr:colOff>438150</xdr:colOff>
          <xdr:row>44</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288B9DAA-90A5-496A-8996-0688FB8888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44</xdr:row>
          <xdr:rowOff>9525</xdr:rowOff>
        </xdr:from>
        <xdr:to>
          <xdr:col>1</xdr:col>
          <xdr:colOff>438150</xdr:colOff>
          <xdr:row>45</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C6E52721-C926-4C14-BD3B-4543908DCC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49</xdr:row>
          <xdr:rowOff>9525</xdr:rowOff>
        </xdr:from>
        <xdr:to>
          <xdr:col>1</xdr:col>
          <xdr:colOff>438150</xdr:colOff>
          <xdr:row>50</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561034CB-C317-43D1-8E5E-5BAC675E9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50</xdr:row>
          <xdr:rowOff>9525</xdr:rowOff>
        </xdr:from>
        <xdr:to>
          <xdr:col>1</xdr:col>
          <xdr:colOff>438150</xdr:colOff>
          <xdr:row>51</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9387167F-C871-4778-9492-CFF1DB2B2F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51</xdr:row>
          <xdr:rowOff>9525</xdr:rowOff>
        </xdr:from>
        <xdr:to>
          <xdr:col>1</xdr:col>
          <xdr:colOff>438150</xdr:colOff>
          <xdr:row>52</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5E337317-5847-4612-ACCF-737E31BEDD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53</xdr:row>
          <xdr:rowOff>9525</xdr:rowOff>
        </xdr:from>
        <xdr:to>
          <xdr:col>1</xdr:col>
          <xdr:colOff>438150</xdr:colOff>
          <xdr:row>54</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F79CD548-5130-4D72-8531-3BA4243CCF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54</xdr:row>
          <xdr:rowOff>9525</xdr:rowOff>
        </xdr:from>
        <xdr:to>
          <xdr:col>1</xdr:col>
          <xdr:colOff>438150</xdr:colOff>
          <xdr:row>55</xdr:row>
          <xdr:rowOff>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B242FDAD-6B02-41FC-A256-63921621E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59</xdr:row>
          <xdr:rowOff>9525</xdr:rowOff>
        </xdr:from>
        <xdr:to>
          <xdr:col>1</xdr:col>
          <xdr:colOff>438150</xdr:colOff>
          <xdr:row>60</xdr:row>
          <xdr:rowOff>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AAFAC6E4-854A-48F9-ADB5-6B8658F0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60</xdr:row>
          <xdr:rowOff>9525</xdr:rowOff>
        </xdr:from>
        <xdr:to>
          <xdr:col>1</xdr:col>
          <xdr:colOff>438150</xdr:colOff>
          <xdr:row>61</xdr:row>
          <xdr:rowOff>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FA8DAD24-520F-448A-A667-D693D873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64</xdr:row>
          <xdr:rowOff>9525</xdr:rowOff>
        </xdr:from>
        <xdr:to>
          <xdr:col>1</xdr:col>
          <xdr:colOff>438150</xdr:colOff>
          <xdr:row>65</xdr:row>
          <xdr:rowOff>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C1E875F1-685E-4894-9E2D-4890EA5C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65</xdr:row>
          <xdr:rowOff>9525</xdr:rowOff>
        </xdr:from>
        <xdr:to>
          <xdr:col>1</xdr:col>
          <xdr:colOff>438150</xdr:colOff>
          <xdr:row>66</xdr:row>
          <xdr:rowOff>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1E0CC2-5547-4307-8D36-36B27757B6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66</xdr:row>
          <xdr:rowOff>9525</xdr:rowOff>
        </xdr:from>
        <xdr:to>
          <xdr:col>1</xdr:col>
          <xdr:colOff>438150</xdr:colOff>
          <xdr:row>67</xdr:row>
          <xdr:rowOff>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A550B48C-04B0-4840-B18F-8D3D227F02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71</xdr:row>
          <xdr:rowOff>9525</xdr:rowOff>
        </xdr:from>
        <xdr:to>
          <xdr:col>1</xdr:col>
          <xdr:colOff>438150</xdr:colOff>
          <xdr:row>72</xdr:row>
          <xdr:rowOff>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E02C151C-E18B-4656-B4D1-9FCB9E1C05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72</xdr:row>
          <xdr:rowOff>9525</xdr:rowOff>
        </xdr:from>
        <xdr:to>
          <xdr:col>1</xdr:col>
          <xdr:colOff>438150</xdr:colOff>
          <xdr:row>73</xdr:row>
          <xdr:rowOff>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866F0336-D802-423B-986B-9EDF1D2B3B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77</xdr:row>
          <xdr:rowOff>9525</xdr:rowOff>
        </xdr:from>
        <xdr:to>
          <xdr:col>1</xdr:col>
          <xdr:colOff>438150</xdr:colOff>
          <xdr:row>78</xdr:row>
          <xdr:rowOff>9525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13256D54-AEE1-4BFC-9EEE-D11A21C3CD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78</xdr:row>
          <xdr:rowOff>9525</xdr:rowOff>
        </xdr:from>
        <xdr:to>
          <xdr:col>1</xdr:col>
          <xdr:colOff>438150</xdr:colOff>
          <xdr:row>79</xdr:row>
          <xdr:rowOff>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9941742F-7B8C-4605-BC7C-7A740E1A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83</xdr:row>
          <xdr:rowOff>9525</xdr:rowOff>
        </xdr:from>
        <xdr:to>
          <xdr:col>1</xdr:col>
          <xdr:colOff>438150</xdr:colOff>
          <xdr:row>84</xdr:row>
          <xdr:rowOff>19050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460D0D17-8A86-44EE-8137-638D2484C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84</xdr:row>
          <xdr:rowOff>9525</xdr:rowOff>
        </xdr:from>
        <xdr:to>
          <xdr:col>1</xdr:col>
          <xdr:colOff>438150</xdr:colOff>
          <xdr:row>85</xdr:row>
          <xdr:rowOff>19050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5533EFE3-CF99-44F3-ACA0-7AC1318A0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85</xdr:row>
          <xdr:rowOff>9525</xdr:rowOff>
        </xdr:from>
        <xdr:to>
          <xdr:col>1</xdr:col>
          <xdr:colOff>438150</xdr:colOff>
          <xdr:row>86</xdr:row>
          <xdr:rowOff>19050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67285E9F-F0FA-4DF0-AFF0-BCF8492DA4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86</xdr:row>
          <xdr:rowOff>9525</xdr:rowOff>
        </xdr:from>
        <xdr:to>
          <xdr:col>1</xdr:col>
          <xdr:colOff>438150</xdr:colOff>
          <xdr:row>87</xdr:row>
          <xdr:rowOff>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766983D0-8207-4260-BFF1-440D55960B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87</xdr:row>
          <xdr:rowOff>9525</xdr:rowOff>
        </xdr:from>
        <xdr:to>
          <xdr:col>1</xdr:col>
          <xdr:colOff>438150</xdr:colOff>
          <xdr:row>88</xdr:row>
          <xdr:rowOff>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252CBFC9-0BEB-471C-8A4D-B414FDAC26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88</xdr:row>
          <xdr:rowOff>9525</xdr:rowOff>
        </xdr:from>
        <xdr:to>
          <xdr:col>1</xdr:col>
          <xdr:colOff>438150</xdr:colOff>
          <xdr:row>89</xdr:row>
          <xdr:rowOff>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4DE0E679-63D0-4625-A77F-CF94F0C9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93</xdr:row>
          <xdr:rowOff>9525</xdr:rowOff>
        </xdr:from>
        <xdr:to>
          <xdr:col>1</xdr:col>
          <xdr:colOff>438150</xdr:colOff>
          <xdr:row>94</xdr:row>
          <xdr:rowOff>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88C70DC2-1698-4BE4-86EF-E52B8FA400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94</xdr:row>
          <xdr:rowOff>9525</xdr:rowOff>
        </xdr:from>
        <xdr:to>
          <xdr:col>1</xdr:col>
          <xdr:colOff>438150</xdr:colOff>
          <xdr:row>95</xdr:row>
          <xdr:rowOff>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2BB9DC65-F09B-4B34-901C-1DF83FD6BF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95</xdr:row>
          <xdr:rowOff>9525</xdr:rowOff>
        </xdr:from>
        <xdr:to>
          <xdr:col>1</xdr:col>
          <xdr:colOff>438150</xdr:colOff>
          <xdr:row>96</xdr:row>
          <xdr:rowOff>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B6BF048A-04CF-4B40-AFB5-9FE7672FE1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96</xdr:row>
          <xdr:rowOff>9525</xdr:rowOff>
        </xdr:from>
        <xdr:to>
          <xdr:col>1</xdr:col>
          <xdr:colOff>438150</xdr:colOff>
          <xdr:row>97</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408E1F54-7FC4-46A4-8606-187360F03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1FC44D-5FC5-4274-A675-B6DF9DFB2A4D}" name="BuildingDetails" displayName="BuildingDetails" ref="B12:K20" totalsRowCount="1" headerRowDxfId="77" dataDxfId="76" totalsRowDxfId="75">
  <autoFilter ref="B12:K19" xr:uid="{331FC44D-5FC5-4274-A675-B6DF9DFB2A4D}"/>
  <sortState xmlns:xlrd2="http://schemas.microsoft.com/office/spreadsheetml/2017/richdata2" ref="B13:I19">
    <sortCondition descending="1" ref="B12:B19"/>
  </sortState>
  <tableColumns count="10">
    <tableColumn id="1" xr3:uid="{397361F1-2A97-43C6-A0A2-D2BE005AAD11}" name="Use Type" totalsRowLabel="Total" dataDxfId="74" totalsRowDxfId="73"/>
    <tableColumn id="2" xr3:uid="{0F96D4F5-CB76-40F0-B50B-AA8C6716C196}" name="Floor Area _x000a_(SF)" totalsRowFunction="sum" dataDxfId="72" totalsRowDxfId="71"/>
    <tableColumn id="4" xr3:uid="{BFA16A33-B87D-44D3-963E-2494F665B263}" name="Fractional LPD" dataDxfId="70" totalsRowDxfId="69">
      <calculatedColumnFormula>IFERROR(BuildingDetails[[#This Row],[Floor Area 
(SF)]]/BuildingDetails[[#Totals],[Floor Area 
(SF)]]*BuildingDetails[[#This Row],[Recommended LPD]],"")</calculatedColumnFormula>
    </tableColumn>
    <tableColumn id="6" xr3:uid="{E268F7EF-7B68-498B-8D55-D7E825095E3B}" name="Recommended LPD" totalsRowFunction="custom" dataDxfId="68" totalsRowDxfId="67">
      <calculatedColumnFormula>IFERROR(VLOOKUP(BuildingDetails[[#This Row],[Use Type]],GeneralUseTypes[],2,FALSE),"")</calculatedColumnFormula>
      <totalsRowFormula>SUM(BuildingDetails[Fractional LPD])</totalsRowFormula>
    </tableColumn>
    <tableColumn id="5" xr3:uid="{79E06E2E-3DBA-4AAD-9062-09E7C973C88C}" name="Actual Fractional LPD" dataDxfId="66" totalsRowDxfId="65">
      <calculatedColumnFormula>IFERROR((SUMIF(LtgSpaceBySpace[Space Type],BuildingDetails[[#This Row],[Use Type]],LtgSpaceBySpace[Load (W)])/BuildingDetails[[#This Row],[Floor Area 
(SF)]])*BuildingDetails[[#This Row],[Floor Area 
(SF)]]/BuildingDetails[[#Totals],[Floor Area 
(SF)]],"")</calculatedColumnFormula>
    </tableColumn>
    <tableColumn id="7" xr3:uid="{B704885C-540F-4E4C-87E2-7FB13AC4A62B}" name="Watts Per Space" dataDxfId="64" totalsRowDxfId="63">
      <calculatedColumnFormula>IF(B13="","",SUMIF(LtgSpaceBySpace[Space Type],BuildingDetails[[#This Row],[Use Type]],LtgSpaceBySpace[Load (W)]))</calculatedColumnFormula>
    </tableColumn>
    <tableColumn id="8" xr3:uid="{2D750DE2-A2CB-435E-80CB-7875D5A07243}" name="Annual Energy Use (kWh)" totalsRowFunction="sum" dataDxfId="62" totalsRowDxfId="61">
      <calculatedColumnFormula>IF(C13="","",SUMIF(LtgSpaceBySpace[Space Type],BuildingDetails[[#This Row],[Use Type]],LtgSpaceBySpace[Annual Energy Use  (kWh)]))</calculatedColumnFormula>
    </tableColumn>
    <tableColumn id="3" xr3:uid="{933C57B6-4A6D-41EB-9C93-B981D9FAFEA3}" name="Actual_x000a_ LPD" totalsRowFunction="custom" dataDxfId="60" totalsRowDxfId="59">
      <calculatedColumnFormula>IFERROR(SUMIF(LtgSpaceBySpace[Space Type],BuildingDetails[[#This Row],[Use Type]],LtgSpaceBySpace[Load (W)])/BuildingDetails[[#This Row],[Floor Area 
(SF)]],"")</calculatedColumnFormula>
      <totalsRowFormula>SUM(BuildingDetails[Actual Fractional LPD])</totalsRowFormula>
    </tableColumn>
    <tableColumn id="9" xr3:uid="{ECB0E6C7-8140-4EE0-AEEC-01266B833D33}" name="Previous LPD" dataDxfId="58" totalsRowDxfId="57"/>
    <tableColumn id="10" xr3:uid="{03DDDA0F-C8B3-427D-81DF-2D80D116C3B5}" name="Retrofit LPD" dataDxfId="56" totalsRowDxfId="55">
      <calculatedColumnFormula>IFERROR(IF(SUM(LtgSpaceBySpace[New Fixture Watts (W)])=0,"",SUMIF(LtgSpaceBySpace[Space Type],BuildingDetails[[#This Row],[Use Type]],LtgSpaceBySpace[Post Retrofit Load (W)])/BuildingDetails[[#This Row],[Floor Area 
(SF)]]),"")</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9036C8-14D8-4BAF-9F37-3234167C478B}" name="GeneralUseTypes" displayName="GeneralUseTypes" ref="M12:N44" totalsRowShown="0" headerRowDxfId="54" dataDxfId="53">
  <autoFilter ref="M12:N44" xr:uid="{3F9036C8-14D8-4BAF-9F37-3234167C478B}"/>
  <tableColumns count="2">
    <tableColumn id="1" xr3:uid="{2DE3BD0F-46E7-4353-889C-68078EE6BDBB}" name="Building Area Type" dataDxfId="52"/>
    <tableColumn id="2" xr3:uid="{0BF86ACE-67CB-48FB-9F9F-A507DFE91403}" name="LPD (W/ft2)" dataDxfId="5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D0F8698-0CAC-4F9E-AC8C-FA7789678846}" name="FixtureDetails" displayName="FixtureDetails" ref="B10:G18" totalsRowShown="0" headerRowDxfId="50" dataDxfId="49">
  <autoFilter ref="B10:G18" xr:uid="{BD0F8698-0CAC-4F9E-AC8C-FA7789678846}"/>
  <sortState xmlns:xlrd2="http://schemas.microsoft.com/office/spreadsheetml/2017/richdata2" ref="D11:G18">
    <sortCondition ref="D10:D18"/>
  </sortState>
  <tableColumns count="6">
    <tableColumn id="8" xr3:uid="{0BF3BD90-A015-461E-936E-6CF023816594}" name="ID" dataDxfId="48"/>
    <tableColumn id="7" xr3:uid="{031E1425-F8AE-4575-893F-623F187AF487}" name="Description" dataDxfId="47"/>
    <tableColumn id="1" xr3:uid="{8DF3F9BA-A416-47CB-910A-84A451BC2E5F}" name="Name" dataDxfId="46"/>
    <tableColumn id="2" xr3:uid="{CD689F7B-4D29-4BD3-95C5-11F3E0724942}" name="Wattage" dataDxfId="45"/>
    <tableColumn id="3" xr3:uid="{A0DAE51B-7DC0-40DB-9F99-15621C50C7AC}" name="Total Count" dataDxfId="44">
      <calculatedColumnFormula>SUMIF(LtgSpaceBySpace[Fixture ID],FixtureDetails[[#This Row],[Name]],LtgSpaceBySpace[Fixtures Count])</calculatedColumnFormula>
    </tableColumn>
    <tableColumn id="4" xr3:uid="{B332412A-8D19-4206-8C7A-199FA413903F}" name="Annual Energy Use" dataDxfId="43">
      <calculatedColumnFormula>SUMIF(LtgSpaceBySpace[Fixture ID],FixtureDetails[[#This Row],[Name]],LtgSpaceBySpace[Annual Energy Use  (kWh)])</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1919FD3-4E45-4007-A78A-03A6D1684EBB}" name="ProposedFixtures" displayName="ProposedFixtures" ref="I10:N18" totalsRowShown="0" headerRowDxfId="42" dataDxfId="41">
  <autoFilter ref="I10:N18" xr:uid="{C1919FD3-4E45-4007-A78A-03A6D1684EBB}"/>
  <sortState xmlns:xlrd2="http://schemas.microsoft.com/office/spreadsheetml/2017/richdata2" ref="I11:N18">
    <sortCondition ref="I10:I18"/>
  </sortState>
  <tableColumns count="6">
    <tableColumn id="1" xr3:uid="{79F12FC6-7C76-4F49-AD78-E876924D7E88}" name="ID" dataDxfId="40"/>
    <tableColumn id="6" xr3:uid="{A102A6EA-B4B7-4000-B3F4-EF18A7A04693}" name="Description" dataDxfId="39"/>
    <tableColumn id="5" xr3:uid="{A1AD48BE-A7F1-4A63-AF19-2AF5B6DD1594}" name="Name" dataDxfId="38"/>
    <tableColumn id="2" xr3:uid="{3D916843-9C0D-4A50-BE5A-1606DB4B827A}" name="Wattage" dataDxfId="37"/>
    <tableColumn id="3" xr3:uid="{4B49E48E-AD64-4B5B-8AD6-BED84E879E74}" name="Total Count" dataDxfId="36">
      <calculatedColumnFormula>SUMIF(LtgSpaceBySpace[Retrofit Fixture ID],ProposedFixtures[[#This Row],[ID]],LtgSpaceBySpace[Retrofit Fixture Count])</calculatedColumnFormula>
    </tableColumn>
    <tableColumn id="4" xr3:uid="{44394C69-23F6-4BAC-A816-9703D22B8D35}" name="Annual Energy Use" dataDxfId="35">
      <calculatedColumnFormula>SUMIF(LtgSpaceBySpace[Retrofit Fixture ID],ProposedFixtures[[#This Row],[ID]],LtgSpaceBySpace[New Annual Energy Use (kWh)])</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4DEA9A-9E7E-469E-B087-3B3A303D590A}" name="LtgSpaceBySpace" displayName="LtgSpaceBySpace" ref="B12:S24" headerRowDxfId="34" dataDxfId="33" tableBorderDxfId="32">
  <autoFilter ref="B12:S24" xr:uid="{6A4DEA9A-9E7E-469E-B087-3B3A303D590A}"/>
  <sortState xmlns:xlrd2="http://schemas.microsoft.com/office/spreadsheetml/2017/richdata2" ref="B13:S24">
    <sortCondition ref="B12:B24"/>
  </sortState>
  <tableColumns count="18">
    <tableColumn id="1" xr3:uid="{37C7E71B-1695-4077-BF4A-46E573A6C9B1}" name="Location" totalsRowLabel="Total" dataDxfId="31" totalsRowDxfId="30"/>
    <tableColumn id="2" xr3:uid="{E2C5BE6D-586D-4882-A7AC-953C29E38863}" name="Space Type" dataDxfId="29" totalsRowDxfId="28"/>
    <tableColumn id="3" xr3:uid="{BD10836D-FC8B-4DA5-B1C6-3D6302C1464A}" name="Fixture ID" dataDxfId="27" totalsRowDxfId="26"/>
    <tableColumn id="4" xr3:uid="{F4868589-1D8E-4C98-B451-73AB45616ABA}" name="Fixtures Count" dataDxfId="25" totalsRowDxfId="24"/>
    <tableColumn id="6" xr3:uid="{04D8DC06-88E3-40FB-9B95-2323DFD20589}" name="Annual Operating Hours " dataDxfId="23"/>
    <tableColumn id="12" xr3:uid="{D13DDB3D-110F-4F81-8AFD-AD90B2725458}" name="Control Type_x000a_(e.g., manual,  occupancy, etc.)_x000a_(D5.2)" dataDxfId="22" totalsRowDxfId="21"/>
    <tableColumn id="5" xr3:uid="{47418E6E-8D95-492B-88B9-EC9E93DFE9CC}" name="Fixture Watts (W)" dataDxfId="20">
      <calculatedColumnFormula>IFERROR(VLOOKUP(LtgSpaceBySpace[[#This Row],[Fixture ID]],FixtureDetails[],4,FALSE),0)</calculatedColumnFormula>
    </tableColumn>
    <tableColumn id="7" xr3:uid="{DB8EA4B0-1BE0-4A6A-B5A9-7A6E98C5F3A0}" name="Load (W)" dataDxfId="19">
      <calculatedColumnFormula>LtgSpaceBySpace[[#This Row],[Fixtures Count]]*LtgSpaceBySpace[[#This Row],[Fixture Watts (W)]]</calculatedColumnFormula>
    </tableColumn>
    <tableColumn id="8" xr3:uid="{884A641A-6100-4003-A00C-6CB80F4F941E}" name="Annual Energy Use  (kWh)" dataDxfId="18" totalsRowDxfId="17">
      <calculatedColumnFormula>LtgSpaceBySpace[[#This Row],[Load (W)]]/1000*LtgSpaceBySpace[[#This Row],[Annual Operating Hours ]]</calculatedColumnFormula>
    </tableColumn>
    <tableColumn id="10" xr3:uid="{624192DE-8207-419F-B4AB-DB6C81DACC8C}" name="Annual Operating Cost" dataDxfId="16" totalsRowDxfId="15">
      <calculatedColumnFormula>LtgSpaceBySpace[[#This Row],[Annual Energy Use  (kWh)]]*CostPerKWH</calculatedColumnFormula>
    </tableColumn>
    <tableColumn id="13" xr3:uid="{A8A3AF5A-2737-4C62-80CC-84AA0AE13DDA}" name="Retrofit Fixture ID" dataDxfId="14" totalsRowDxfId="13"/>
    <tableColumn id="9" xr3:uid="{2A639425-0F31-491B-9301-072428298AA0}" name="Retrofit Fixture Count" dataDxfId="12" totalsRowDxfId="11"/>
    <tableColumn id="14" xr3:uid="{18F580B9-A77E-4A5D-8F20-5CF678FBE04E}" name="New Fixture Watts (W)" dataDxfId="10">
      <calculatedColumnFormula>IFERROR(VLOOKUP(LtgSpaceBySpace[[#This Row],[Retrofit Fixture ID]],ProposedFixtures[],4,FALSE),0)</calculatedColumnFormula>
    </tableColumn>
    <tableColumn id="15" xr3:uid="{29248306-5E65-4D13-844D-B2583BB81683}" name="New Load (W)" dataDxfId="9" totalsRowDxfId="8">
      <calculatedColumnFormula>LtgSpaceBySpace[[#This Row],[Retrofit Fixture Count]]*LtgSpaceBySpace[[#This Row],[New Fixture Watts (W)]]</calculatedColumnFormula>
    </tableColumn>
    <tableColumn id="11" xr3:uid="{F350A3D9-A877-4718-BF4F-6D56B2FB9C66}" name="Post Retrofit Load (W)" dataDxfId="7" totalsRowDxfId="6">
      <calculatedColumnFormula>IF(LtgSpaceBySpace[[#This Row],[New Load (W)]]&gt;0,LtgSpaceBySpace[[#This Row],[New Load (W)]],LtgSpaceBySpace[[#This Row],[Load (W)]])</calculatedColumnFormula>
    </tableColumn>
    <tableColumn id="16" xr3:uid="{AF444682-BA5C-4864-989B-4A28958AB509}" name="New Annual Energy Use (kWh)" dataDxfId="5" totalsRowDxfId="4">
      <calculatedColumnFormula>LtgSpaceBySpace[[#This Row],[New Load (W)]]/1000*LtgSpaceBySpace[[#This Row],[Annual Operating Hours ]]</calculatedColumnFormula>
    </tableColumn>
    <tableColumn id="18" xr3:uid="{289CBFD8-F4D1-4DC9-952D-1FDB0365320F}" name="Annual Energy Savings (kWh)" dataDxfId="3" totalsRowDxfId="2">
      <calculatedColumnFormula>IF(AND(LtgSpaceBySpace[[#This Row],[Retrofit Fixture ID]]&lt;&gt;"",LtgSpaceBySpace[[#This Row],[Retrofit Fixture Count]]&gt;0),LtgSpaceBySpace[[#This Row],[Annual Energy Use  (kWh)]]-LtgSpaceBySpace[[#This Row],[New Annual Energy Use (kWh)]],0)</calculatedColumnFormula>
    </tableColumn>
    <tableColumn id="17" xr3:uid="{F3E62690-3362-4C85-849E-EE5D9B6AB447}" name="New Annual Operating Cost" dataDxfId="1" totalsRowDxfId="0">
      <calculatedColumnFormula>LtgSpaceBySpace[[#This Row],[New Annual Energy Use (kWh)]]*CostPerKWH</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mmerce.wa.gov/cbp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pp.leg.wa.gov/WAC/default.aspx?cite=51-11C-405053&amp;pdf=true"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4.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7494-022C-4D7D-830D-7FD6EE6AD193}">
  <sheetPr codeName="Sheet2">
    <pageSetUpPr autoPageBreaks="0"/>
  </sheetPr>
  <dimension ref="A1:AB68"/>
  <sheetViews>
    <sheetView showGridLines="0" tabSelected="1" zoomScaleNormal="100" zoomScalePageLayoutView="90" workbookViewId="0">
      <selection activeCell="C18" sqref="C18:N18"/>
    </sheetView>
  </sheetViews>
  <sheetFormatPr defaultColWidth="0" defaultRowHeight="15" zeroHeight="1"/>
  <cols>
    <col min="1" max="1" width="8.85546875" customWidth="1"/>
    <col min="2" max="2" width="8.7109375" customWidth="1"/>
    <col min="3" max="3" width="7.28515625" customWidth="1"/>
    <col min="4" max="12" width="8.85546875" customWidth="1"/>
    <col min="13" max="13" width="52.42578125" customWidth="1"/>
    <col min="14" max="14" width="15.140625" customWidth="1"/>
    <col min="15" max="27" width="8.85546875" customWidth="1"/>
    <col min="28" max="28" width="0" hidden="1" customWidth="1"/>
    <col min="29" max="16384" width="8.85546875" hidden="1"/>
  </cols>
  <sheetData>
    <row r="1" spans="3:14"/>
    <row r="2" spans="3:14"/>
    <row r="3" spans="3:14"/>
    <row r="4" spans="3:14"/>
    <row r="5" spans="3:14"/>
    <row r="6" spans="3:14" ht="14.65" customHeight="1">
      <c r="C6" s="177" t="s">
        <v>0</v>
      </c>
      <c r="D6" s="177"/>
    </row>
    <row r="7" spans="3:14" ht="14.65" customHeight="1">
      <c r="C7" s="157"/>
      <c r="D7" s="157"/>
      <c r="E7" s="157"/>
      <c r="F7" s="157"/>
      <c r="G7" s="157"/>
      <c r="H7" s="157"/>
      <c r="I7" s="157"/>
      <c r="J7" s="157"/>
      <c r="K7" s="157"/>
      <c r="L7" s="157"/>
      <c r="M7" s="157"/>
      <c r="N7" s="157"/>
    </row>
    <row r="8" spans="3:14" ht="15.6" customHeight="1">
      <c r="C8" s="179" t="s">
        <v>1</v>
      </c>
      <c r="D8" s="179"/>
      <c r="E8" s="179"/>
      <c r="F8" s="179"/>
      <c r="G8" s="179"/>
      <c r="H8" s="179"/>
      <c r="I8" s="179"/>
      <c r="J8" s="179"/>
      <c r="K8" s="179"/>
      <c r="L8" s="179"/>
      <c r="M8" s="179"/>
      <c r="N8" s="179"/>
    </row>
    <row r="9" spans="3:14" ht="14.65" customHeight="1">
      <c r="C9" s="179"/>
      <c r="D9" s="179"/>
      <c r="E9" s="179"/>
      <c r="F9" s="179"/>
      <c r="G9" s="179"/>
      <c r="H9" s="179"/>
      <c r="I9" s="179"/>
      <c r="J9" s="179"/>
      <c r="K9" s="179"/>
      <c r="L9" s="179"/>
      <c r="M9" s="179"/>
      <c r="N9" s="179"/>
    </row>
    <row r="10" spans="3:14" ht="14.65" customHeight="1">
      <c r="C10" s="179"/>
      <c r="D10" s="179"/>
      <c r="E10" s="179"/>
      <c r="F10" s="179"/>
      <c r="G10" s="179"/>
      <c r="H10" s="179"/>
      <c r="I10" s="179"/>
      <c r="J10" s="179"/>
      <c r="K10" s="179"/>
      <c r="L10" s="179"/>
      <c r="M10" s="179"/>
      <c r="N10" s="179"/>
    </row>
    <row r="11" spans="3:14" ht="14.65" customHeight="1">
      <c r="C11" s="179"/>
      <c r="D11" s="179"/>
      <c r="E11" s="179"/>
      <c r="F11" s="179"/>
      <c r="G11" s="179"/>
      <c r="H11" s="179"/>
      <c r="I11" s="179"/>
      <c r="J11" s="179"/>
      <c r="K11" s="179"/>
      <c r="L11" s="179"/>
      <c r="M11" s="179"/>
      <c r="N11" s="179"/>
    </row>
    <row r="12" spans="3:14" ht="14.65" customHeight="1">
      <c r="C12" s="179"/>
      <c r="D12" s="179"/>
      <c r="E12" s="179"/>
      <c r="F12" s="179"/>
      <c r="G12" s="179"/>
      <c r="H12" s="179"/>
      <c r="I12" s="179"/>
      <c r="J12" s="179"/>
      <c r="K12" s="179"/>
      <c r="L12" s="179"/>
      <c r="M12" s="179"/>
      <c r="N12" s="179"/>
    </row>
    <row r="13" spans="3:14" ht="14.65" customHeight="1">
      <c r="C13" s="179"/>
      <c r="D13" s="179"/>
      <c r="E13" s="179"/>
      <c r="F13" s="179"/>
      <c r="G13" s="179"/>
      <c r="H13" s="179"/>
      <c r="I13" s="179"/>
      <c r="J13" s="179"/>
      <c r="K13" s="179"/>
      <c r="L13" s="179"/>
      <c r="M13" s="179"/>
      <c r="N13" s="179"/>
    </row>
    <row r="14" spans="3:14" ht="14.65" customHeight="1">
      <c r="C14" s="179"/>
      <c r="D14" s="179"/>
      <c r="E14" s="179"/>
      <c r="F14" s="179"/>
      <c r="G14" s="179"/>
      <c r="H14" s="179"/>
      <c r="I14" s="179"/>
      <c r="J14" s="179"/>
      <c r="K14" s="179"/>
      <c r="L14" s="179"/>
      <c r="M14" s="179"/>
      <c r="N14" s="179"/>
    </row>
    <row r="15" spans="3:14" ht="14.65" customHeight="1">
      <c r="C15" s="179"/>
      <c r="D15" s="179"/>
      <c r="E15" s="179"/>
      <c r="F15" s="179"/>
      <c r="G15" s="179"/>
      <c r="H15" s="179"/>
      <c r="I15" s="179"/>
      <c r="J15" s="179"/>
      <c r="K15" s="179"/>
      <c r="L15" s="179"/>
      <c r="M15" s="179"/>
      <c r="N15" s="179"/>
    </row>
    <row r="16" spans="3:14" ht="14.65" customHeight="1">
      <c r="C16" s="179"/>
      <c r="D16" s="179"/>
      <c r="E16" s="179"/>
      <c r="F16" s="179"/>
      <c r="G16" s="179"/>
      <c r="H16" s="179"/>
      <c r="I16" s="179"/>
      <c r="J16" s="179"/>
      <c r="K16" s="179"/>
      <c r="L16" s="179"/>
      <c r="M16" s="179"/>
      <c r="N16" s="179"/>
    </row>
    <row r="17" spans="3:28" ht="14.65" customHeight="1">
      <c r="C17" s="179"/>
      <c r="D17" s="179"/>
      <c r="E17" s="179"/>
      <c r="F17" s="179"/>
      <c r="G17" s="179"/>
      <c r="H17" s="179"/>
      <c r="I17" s="179"/>
      <c r="J17" s="179"/>
      <c r="K17" s="179"/>
      <c r="L17" s="179"/>
      <c r="M17" s="179"/>
      <c r="N17" s="179"/>
    </row>
    <row r="18" spans="3:28">
      <c r="C18" s="180" t="s">
        <v>2</v>
      </c>
      <c r="D18" s="180"/>
      <c r="E18" s="180"/>
      <c r="F18" s="180"/>
      <c r="G18" s="180"/>
      <c r="H18" s="180"/>
      <c r="I18" s="180"/>
      <c r="J18" s="180"/>
      <c r="K18" s="180"/>
      <c r="L18" s="180"/>
      <c r="M18" s="180"/>
      <c r="N18" s="180"/>
    </row>
    <row r="19" spans="3:28"/>
    <row r="20" spans="3:28" ht="18.75">
      <c r="C20" s="15"/>
      <c r="D20" s="178" t="s">
        <v>3</v>
      </c>
      <c r="E20" s="178"/>
      <c r="F20" s="178"/>
      <c r="G20" s="178" t="s">
        <v>4</v>
      </c>
      <c r="H20" s="178"/>
      <c r="I20" s="178"/>
      <c r="J20" s="178"/>
      <c r="K20" s="178"/>
      <c r="L20" s="178"/>
      <c r="M20" s="178"/>
      <c r="N20" s="16" t="s">
        <v>5</v>
      </c>
    </row>
    <row r="21" spans="3:28" ht="18.75" customHeight="1">
      <c r="C21" s="169">
        <v>1</v>
      </c>
      <c r="D21" s="170" t="s">
        <v>6</v>
      </c>
      <c r="E21" s="170"/>
      <c r="F21" s="141"/>
      <c r="G21" s="171" t="s">
        <v>7</v>
      </c>
      <c r="H21" s="171"/>
      <c r="I21" s="171"/>
      <c r="J21" s="171"/>
      <c r="K21" s="171"/>
      <c r="L21" s="171"/>
      <c r="M21" s="171"/>
      <c r="N21" s="172" t="s">
        <v>8</v>
      </c>
    </row>
    <row r="22" spans="3:28" ht="18.75" customHeight="1">
      <c r="C22" s="169"/>
      <c r="D22" s="170"/>
      <c r="E22" s="170"/>
      <c r="F22" s="141"/>
      <c r="G22" s="171"/>
      <c r="H22" s="171"/>
      <c r="I22" s="171"/>
      <c r="J22" s="171"/>
      <c r="K22" s="171"/>
      <c r="L22" s="171"/>
      <c r="M22" s="171"/>
      <c r="N22" s="172"/>
    </row>
    <row r="23" spans="3:28" ht="18.75" customHeight="1">
      <c r="C23" s="169"/>
      <c r="D23" s="170"/>
      <c r="E23" s="170"/>
      <c r="F23" s="141"/>
      <c r="G23" s="171"/>
      <c r="H23" s="171"/>
      <c r="I23" s="171"/>
      <c r="J23" s="171"/>
      <c r="K23" s="171"/>
      <c r="L23" s="171"/>
      <c r="M23" s="171"/>
      <c r="N23" s="172"/>
    </row>
    <row r="24" spans="3:28" ht="18.75" customHeight="1">
      <c r="C24" s="169"/>
      <c r="D24" s="170"/>
      <c r="E24" s="170"/>
      <c r="F24" s="141"/>
      <c r="G24" s="171"/>
      <c r="H24" s="171"/>
      <c r="I24" s="171"/>
      <c r="J24" s="171"/>
      <c r="K24" s="171"/>
      <c r="L24" s="171"/>
      <c r="M24" s="171"/>
      <c r="N24" s="172"/>
    </row>
    <row r="25" spans="3:28" ht="15" customHeight="1">
      <c r="C25" s="169"/>
      <c r="D25" s="170"/>
      <c r="E25" s="170"/>
      <c r="F25" s="134"/>
      <c r="G25" s="171"/>
      <c r="H25" s="171"/>
      <c r="I25" s="171"/>
      <c r="J25" s="171"/>
      <c r="K25" s="171"/>
      <c r="L25" s="171"/>
      <c r="M25" s="171"/>
      <c r="N25" s="172"/>
      <c r="O25" s="3"/>
      <c r="P25" s="3"/>
      <c r="S25" s="3"/>
      <c r="T25" s="3"/>
      <c r="U25" s="3"/>
      <c r="V25" s="3"/>
      <c r="W25" s="3"/>
      <c r="X25" s="3"/>
      <c r="Y25" s="3"/>
      <c r="Z25" s="3"/>
      <c r="AA25" s="3"/>
      <c r="AB25" s="3"/>
    </row>
    <row r="26" spans="3:28" ht="15" customHeight="1">
      <c r="C26" s="169">
        <v>2</v>
      </c>
      <c r="D26" s="171" t="s">
        <v>9</v>
      </c>
      <c r="E26" s="171"/>
      <c r="F26" s="171"/>
      <c r="G26" s="171" t="s">
        <v>10</v>
      </c>
      <c r="H26" s="171"/>
      <c r="I26" s="171"/>
      <c r="J26" s="171"/>
      <c r="K26" s="171"/>
      <c r="L26" s="171"/>
      <c r="M26" s="171"/>
      <c r="N26" s="172"/>
      <c r="O26" s="3"/>
      <c r="P26" s="3"/>
      <c r="S26" s="3"/>
      <c r="T26" s="3"/>
      <c r="U26" s="3"/>
      <c r="V26" s="3"/>
      <c r="W26" s="3"/>
      <c r="X26" s="3"/>
      <c r="Y26" s="3"/>
      <c r="Z26" s="3"/>
      <c r="AA26" s="3"/>
      <c r="AB26" s="3"/>
    </row>
    <row r="27" spans="3:28" ht="15" customHeight="1">
      <c r="C27" s="169"/>
      <c r="D27" s="171"/>
      <c r="E27" s="171"/>
      <c r="F27" s="171"/>
      <c r="G27" s="171"/>
      <c r="H27" s="171"/>
      <c r="I27" s="171"/>
      <c r="J27" s="171"/>
      <c r="K27" s="171"/>
      <c r="L27" s="171"/>
      <c r="M27" s="171"/>
      <c r="N27" s="172"/>
      <c r="O27" s="3"/>
      <c r="P27" s="3"/>
      <c r="S27" s="3"/>
      <c r="T27" s="3"/>
      <c r="U27" s="3"/>
      <c r="V27" s="3"/>
      <c r="W27" s="3"/>
      <c r="X27" s="3"/>
      <c r="Y27" s="3"/>
      <c r="Z27" s="3"/>
      <c r="AA27" s="3"/>
      <c r="AB27" s="3"/>
    </row>
    <row r="28" spans="3:28" ht="15" customHeight="1">
      <c r="C28" s="169"/>
      <c r="D28" s="171"/>
      <c r="E28" s="171"/>
      <c r="F28" s="171"/>
      <c r="G28" s="171"/>
      <c r="H28" s="171"/>
      <c r="I28" s="171"/>
      <c r="J28" s="171"/>
      <c r="K28" s="171"/>
      <c r="L28" s="171"/>
      <c r="M28" s="171"/>
      <c r="N28" s="172"/>
      <c r="O28" s="3"/>
      <c r="P28" s="3"/>
      <c r="S28" s="3"/>
      <c r="T28" s="3"/>
      <c r="U28" s="3"/>
      <c r="V28" s="3"/>
      <c r="W28" s="3"/>
      <c r="X28" s="3"/>
      <c r="Y28" s="3"/>
      <c r="Z28" s="3"/>
      <c r="AA28" s="3"/>
      <c r="AB28" s="3"/>
    </row>
    <row r="29" spans="3:28" ht="15" customHeight="1">
      <c r="C29" s="169"/>
      <c r="D29" s="171"/>
      <c r="E29" s="171"/>
      <c r="F29" s="171"/>
      <c r="G29" s="171"/>
      <c r="H29" s="171"/>
      <c r="I29" s="171"/>
      <c r="J29" s="171"/>
      <c r="K29" s="171"/>
      <c r="L29" s="171"/>
      <c r="M29" s="171"/>
      <c r="N29" s="172"/>
      <c r="O29" s="3"/>
      <c r="P29" s="3"/>
      <c r="S29" s="3"/>
      <c r="T29" s="3"/>
      <c r="U29" s="3"/>
      <c r="V29" s="3"/>
      <c r="W29" s="3"/>
      <c r="X29" s="3"/>
      <c r="Y29" s="3"/>
      <c r="Z29" s="3"/>
      <c r="AA29" s="3"/>
      <c r="AB29" s="3"/>
    </row>
    <row r="30" spans="3:28" ht="15" customHeight="1">
      <c r="C30" s="169"/>
      <c r="D30" s="171"/>
      <c r="E30" s="171"/>
      <c r="F30" s="171"/>
      <c r="G30" s="171"/>
      <c r="H30" s="171"/>
      <c r="I30" s="171"/>
      <c r="J30" s="171"/>
      <c r="K30" s="171"/>
      <c r="L30" s="171"/>
      <c r="M30" s="171"/>
      <c r="N30" s="172"/>
      <c r="O30" s="3"/>
      <c r="P30" s="3"/>
      <c r="S30" s="3"/>
      <c r="T30" s="3"/>
      <c r="U30" s="3"/>
      <c r="V30" s="3"/>
      <c r="W30" s="3"/>
      <c r="X30" s="3"/>
      <c r="Y30" s="3"/>
      <c r="Z30" s="3"/>
      <c r="AA30" s="3"/>
      <c r="AB30" s="3"/>
    </row>
    <row r="31" spans="3:28" ht="15" customHeight="1">
      <c r="C31" s="169"/>
      <c r="D31" s="171"/>
      <c r="E31" s="171"/>
      <c r="F31" s="171"/>
      <c r="G31" s="171"/>
      <c r="H31" s="171"/>
      <c r="I31" s="171"/>
      <c r="J31" s="171"/>
      <c r="K31" s="171"/>
      <c r="L31" s="171"/>
      <c r="M31" s="171"/>
      <c r="N31" s="172"/>
      <c r="O31" s="3"/>
      <c r="P31" s="3"/>
      <c r="S31" s="3"/>
      <c r="T31" s="3"/>
      <c r="U31" s="3"/>
      <c r="V31" s="3"/>
      <c r="W31" s="3"/>
      <c r="X31" s="3"/>
      <c r="Y31" s="3"/>
      <c r="Z31" s="3"/>
      <c r="AA31" s="3"/>
      <c r="AB31" s="3"/>
    </row>
    <row r="32" spans="3:28" ht="15" customHeight="1">
      <c r="C32" s="17"/>
      <c r="D32" s="134"/>
      <c r="E32" s="134"/>
      <c r="F32" s="134"/>
      <c r="G32" s="134"/>
      <c r="H32" s="134"/>
      <c r="I32" s="134"/>
      <c r="J32" s="134"/>
      <c r="K32" s="134"/>
      <c r="L32" s="134"/>
      <c r="M32" s="134"/>
      <c r="N32" s="18"/>
      <c r="O32" s="3"/>
      <c r="P32" s="3"/>
      <c r="S32" s="3"/>
      <c r="T32" s="3"/>
      <c r="U32" s="3"/>
      <c r="V32" s="3"/>
      <c r="W32" s="3"/>
      <c r="X32" s="3"/>
      <c r="Y32" s="3"/>
      <c r="Z32" s="3"/>
      <c r="AA32" s="3"/>
      <c r="AB32" s="3"/>
    </row>
    <row r="33" spans="3:28" ht="15" customHeight="1">
      <c r="C33" s="169">
        <v>3</v>
      </c>
      <c r="D33" s="171" t="s">
        <v>11</v>
      </c>
      <c r="E33" s="171"/>
      <c r="F33" s="171"/>
      <c r="G33" s="171" t="s">
        <v>12</v>
      </c>
      <c r="H33" s="171"/>
      <c r="I33" s="171"/>
      <c r="J33" s="171"/>
      <c r="K33" s="171"/>
      <c r="L33" s="171"/>
      <c r="M33" s="171"/>
      <c r="N33" s="172" t="s">
        <v>8</v>
      </c>
      <c r="O33" s="3"/>
      <c r="P33" s="3"/>
      <c r="S33" s="3"/>
      <c r="T33" s="3"/>
      <c r="U33" s="3"/>
      <c r="V33" s="3"/>
      <c r="W33" s="3"/>
      <c r="X33" s="3"/>
      <c r="Y33" s="3"/>
      <c r="Z33" s="3"/>
      <c r="AA33" s="3"/>
      <c r="AB33" s="3"/>
    </row>
    <row r="34" spans="3:28" ht="15" customHeight="1">
      <c r="C34" s="169"/>
      <c r="D34" s="171"/>
      <c r="E34" s="171"/>
      <c r="F34" s="171"/>
      <c r="G34" s="171"/>
      <c r="H34" s="171"/>
      <c r="I34" s="171"/>
      <c r="J34" s="171"/>
      <c r="K34" s="171"/>
      <c r="L34" s="171"/>
      <c r="M34" s="171"/>
      <c r="N34" s="172"/>
      <c r="O34" s="3"/>
      <c r="P34" s="3"/>
      <c r="S34" s="3"/>
      <c r="T34" s="3"/>
      <c r="U34" s="3"/>
      <c r="V34" s="3"/>
      <c r="W34" s="3"/>
      <c r="X34" s="3"/>
      <c r="Y34" s="3"/>
      <c r="Z34" s="3"/>
      <c r="AA34" s="3"/>
      <c r="AB34" s="3"/>
    </row>
    <row r="35" spans="3:28" ht="15" customHeight="1">
      <c r="C35" s="169"/>
      <c r="D35" s="171"/>
      <c r="E35" s="171"/>
      <c r="F35" s="171"/>
      <c r="G35" s="171"/>
      <c r="H35" s="171"/>
      <c r="I35" s="171"/>
      <c r="J35" s="171"/>
      <c r="K35" s="171"/>
      <c r="L35" s="171"/>
      <c r="M35" s="171"/>
      <c r="N35" s="172"/>
      <c r="O35" s="3"/>
      <c r="P35" s="3"/>
      <c r="S35" s="3"/>
      <c r="T35" s="3"/>
      <c r="U35" s="3"/>
      <c r="V35" s="3"/>
      <c r="W35" s="3"/>
      <c r="X35" s="3"/>
      <c r="Y35" s="3"/>
      <c r="Z35" s="3"/>
      <c r="AA35" s="3"/>
      <c r="AB35" s="3"/>
    </row>
    <row r="36" spans="3:28" ht="15" customHeight="1">
      <c r="C36" s="169"/>
      <c r="D36" s="171"/>
      <c r="E36" s="171"/>
      <c r="F36" s="171"/>
      <c r="G36" s="171"/>
      <c r="H36" s="171"/>
      <c r="I36" s="171"/>
      <c r="J36" s="171"/>
      <c r="K36" s="171"/>
      <c r="L36" s="171"/>
      <c r="M36" s="171"/>
      <c r="N36" s="172"/>
      <c r="O36" s="3"/>
      <c r="P36" s="3"/>
      <c r="S36" s="3"/>
      <c r="T36" s="3"/>
      <c r="U36" s="3"/>
      <c r="V36" s="3"/>
      <c r="W36" s="3"/>
      <c r="X36" s="3"/>
      <c r="Y36" s="3"/>
      <c r="Z36" s="3"/>
      <c r="AA36" s="3"/>
      <c r="AB36" s="3"/>
    </row>
    <row r="37" spans="3:28" ht="15" customHeight="1">
      <c r="C37" s="169"/>
      <c r="D37" s="171"/>
      <c r="E37" s="171"/>
      <c r="F37" s="171"/>
      <c r="G37" s="171"/>
      <c r="H37" s="171"/>
      <c r="I37" s="171"/>
      <c r="J37" s="171"/>
      <c r="K37" s="171"/>
      <c r="L37" s="171"/>
      <c r="M37" s="171"/>
      <c r="N37" s="172"/>
      <c r="O37" s="3"/>
      <c r="P37" s="3"/>
      <c r="S37" s="3"/>
      <c r="T37" s="3"/>
      <c r="U37" s="3"/>
      <c r="V37" s="3"/>
      <c r="W37" s="3"/>
      <c r="X37" s="3"/>
      <c r="Y37" s="3"/>
      <c r="Z37" s="3"/>
      <c r="AA37" s="3"/>
      <c r="AB37" s="3"/>
    </row>
    <row r="38" spans="3:28" ht="15" customHeight="1">
      <c r="C38" s="169"/>
      <c r="D38" s="171"/>
      <c r="E38" s="171"/>
      <c r="F38" s="171"/>
      <c r="G38" s="171"/>
      <c r="H38" s="171"/>
      <c r="I38" s="171"/>
      <c r="J38" s="171"/>
      <c r="K38" s="171"/>
      <c r="L38" s="171"/>
      <c r="M38" s="171"/>
      <c r="N38" s="172"/>
      <c r="O38" s="3"/>
      <c r="P38" s="3"/>
      <c r="S38" s="3"/>
      <c r="T38" s="3"/>
      <c r="U38" s="3"/>
      <c r="V38" s="3"/>
      <c r="W38" s="3"/>
      <c r="X38" s="3"/>
      <c r="Y38" s="3"/>
      <c r="Z38" s="3"/>
      <c r="AA38" s="3"/>
      <c r="AB38" s="3"/>
    </row>
    <row r="39" spans="3:28" ht="15" customHeight="1">
      <c r="C39" s="169"/>
      <c r="D39" s="171"/>
      <c r="E39" s="171"/>
      <c r="F39" s="171"/>
      <c r="G39" s="171"/>
      <c r="H39" s="171"/>
      <c r="I39" s="171"/>
      <c r="J39" s="171"/>
      <c r="K39" s="171"/>
      <c r="L39" s="171"/>
      <c r="M39" s="171"/>
      <c r="N39" s="172"/>
      <c r="O39" s="3"/>
      <c r="P39" s="3"/>
      <c r="S39" s="3"/>
      <c r="T39" s="3"/>
      <c r="U39" s="3"/>
      <c r="V39" s="3"/>
      <c r="W39" s="3"/>
      <c r="X39" s="3"/>
      <c r="Y39" s="3"/>
      <c r="Z39" s="3"/>
      <c r="AA39" s="3"/>
      <c r="AB39" s="3"/>
    </row>
    <row r="40" spans="3:28" ht="15" customHeight="1">
      <c r="C40" s="169"/>
      <c r="D40" s="171"/>
      <c r="E40" s="171"/>
      <c r="F40" s="171"/>
      <c r="G40" s="171"/>
      <c r="H40" s="171"/>
      <c r="I40" s="171"/>
      <c r="J40" s="171"/>
      <c r="K40" s="171"/>
      <c r="L40" s="171"/>
      <c r="M40" s="171"/>
      <c r="N40" s="172"/>
      <c r="O40" s="3"/>
      <c r="P40" s="3"/>
      <c r="S40" s="3"/>
      <c r="T40" s="3"/>
      <c r="U40" s="3"/>
      <c r="V40" s="3"/>
      <c r="W40" s="3"/>
      <c r="X40" s="3"/>
      <c r="Y40" s="3"/>
      <c r="Z40" s="3"/>
      <c r="AA40" s="3"/>
      <c r="AB40" s="3"/>
    </row>
    <row r="41" spans="3:28" ht="15" customHeight="1">
      <c r="C41" s="169"/>
      <c r="D41" s="171"/>
      <c r="E41" s="171"/>
      <c r="F41" s="171"/>
      <c r="G41" s="171"/>
      <c r="H41" s="171"/>
      <c r="I41" s="171"/>
      <c r="J41" s="171"/>
      <c r="K41" s="171"/>
      <c r="L41" s="171"/>
      <c r="M41" s="171"/>
      <c r="N41" s="172"/>
      <c r="O41" s="3"/>
      <c r="P41" s="3"/>
      <c r="S41" s="3"/>
      <c r="T41" s="3"/>
      <c r="U41" s="3"/>
      <c r="V41" s="3"/>
      <c r="W41" s="3"/>
      <c r="X41" s="3"/>
      <c r="Y41" s="3"/>
      <c r="Z41" s="3"/>
      <c r="AA41" s="3"/>
      <c r="AB41" s="3"/>
    </row>
    <row r="42" spans="3:28" ht="15" customHeight="1">
      <c r="C42" s="169"/>
      <c r="D42" s="171"/>
      <c r="E42" s="171"/>
      <c r="F42" s="171"/>
      <c r="G42" s="171"/>
      <c r="H42" s="171"/>
      <c r="I42" s="171"/>
      <c r="J42" s="171"/>
      <c r="K42" s="171"/>
      <c r="L42" s="171"/>
      <c r="M42" s="171"/>
      <c r="N42" s="172"/>
      <c r="O42" s="3"/>
      <c r="P42" s="3"/>
      <c r="S42" s="3"/>
      <c r="T42" s="3"/>
      <c r="U42" s="3"/>
      <c r="V42" s="3"/>
      <c r="W42" s="3"/>
      <c r="X42" s="3"/>
      <c r="Y42" s="3"/>
      <c r="Z42" s="3"/>
      <c r="AA42" s="3"/>
      <c r="AB42" s="3"/>
    </row>
    <row r="43" spans="3:28" ht="15" customHeight="1">
      <c r="C43" s="169"/>
      <c r="D43" s="171"/>
      <c r="E43" s="171"/>
      <c r="F43" s="171"/>
      <c r="G43" s="171"/>
      <c r="H43" s="171"/>
      <c r="I43" s="171"/>
      <c r="J43" s="171"/>
      <c r="K43" s="171"/>
      <c r="L43" s="171"/>
      <c r="M43" s="171"/>
      <c r="N43" s="172"/>
      <c r="O43" s="3"/>
      <c r="P43" s="3"/>
      <c r="S43" s="3"/>
      <c r="T43" s="3"/>
      <c r="U43" s="3"/>
      <c r="V43" s="3"/>
      <c r="W43" s="3"/>
      <c r="X43" s="3"/>
      <c r="Y43" s="3"/>
      <c r="Z43" s="3"/>
      <c r="AA43" s="3"/>
      <c r="AB43" s="3"/>
    </row>
    <row r="44" spans="3:28" ht="15" customHeight="1">
      <c r="C44" s="169"/>
      <c r="D44" s="171"/>
      <c r="E44" s="171"/>
      <c r="F44" s="171"/>
      <c r="G44" s="171"/>
      <c r="H44" s="171"/>
      <c r="I44" s="171"/>
      <c r="J44" s="171"/>
      <c r="K44" s="171"/>
      <c r="L44" s="171"/>
      <c r="M44" s="171"/>
      <c r="N44" s="172"/>
      <c r="O44" s="3"/>
      <c r="P44" s="3"/>
      <c r="S44" s="3"/>
      <c r="T44" s="3"/>
      <c r="U44" s="3"/>
      <c r="V44" s="3"/>
      <c r="W44" s="3"/>
      <c r="X44" s="3"/>
      <c r="Y44" s="3"/>
      <c r="Z44" s="3"/>
      <c r="AA44" s="3"/>
      <c r="AB44" s="3"/>
    </row>
    <row r="45" spans="3:28" ht="15" customHeight="1">
      <c r="C45" s="17"/>
      <c r="D45" s="134"/>
      <c r="E45" s="134"/>
      <c r="F45" s="134"/>
      <c r="G45" s="134"/>
      <c r="H45" s="134"/>
      <c r="I45" s="134"/>
      <c r="J45" s="134"/>
      <c r="K45" s="134"/>
      <c r="L45" s="134"/>
      <c r="M45" s="134"/>
      <c r="N45" s="18"/>
      <c r="O45" s="3"/>
      <c r="P45" s="3"/>
      <c r="S45" s="3"/>
      <c r="T45" s="3"/>
      <c r="U45" s="3"/>
      <c r="V45" s="3"/>
      <c r="W45" s="3"/>
      <c r="X45" s="3"/>
      <c r="Y45" s="3"/>
      <c r="Z45" s="3"/>
      <c r="AA45" s="3"/>
      <c r="AB45" s="3"/>
    </row>
    <row r="46" spans="3:28" ht="15" customHeight="1">
      <c r="C46" s="17">
        <v>4</v>
      </c>
      <c r="D46" s="173" t="s">
        <v>13</v>
      </c>
      <c r="E46" s="173"/>
      <c r="F46" s="173"/>
      <c r="G46" s="173" t="s">
        <v>14</v>
      </c>
      <c r="H46" s="173"/>
      <c r="I46" s="173"/>
      <c r="J46" s="173"/>
      <c r="K46" s="173"/>
      <c r="L46" s="173"/>
      <c r="M46" s="173"/>
      <c r="N46" s="18"/>
      <c r="O46" s="3"/>
      <c r="P46" s="3"/>
      <c r="S46" s="3"/>
      <c r="T46" s="3"/>
      <c r="U46" s="3"/>
      <c r="V46" s="3"/>
      <c r="W46" s="3"/>
      <c r="X46" s="3"/>
      <c r="Y46" s="3"/>
      <c r="Z46" s="3"/>
      <c r="AA46" s="3"/>
      <c r="AB46" s="3"/>
    </row>
    <row r="47" spans="3:28" ht="15" customHeight="1">
      <c r="C47" s="17"/>
      <c r="D47" s="134"/>
      <c r="E47" s="134"/>
      <c r="F47" s="134"/>
      <c r="G47" s="134"/>
      <c r="H47" s="134"/>
      <c r="I47" s="134"/>
      <c r="J47" s="134"/>
      <c r="K47" s="134"/>
      <c r="L47" s="134"/>
      <c r="M47" s="134"/>
      <c r="N47" s="18"/>
      <c r="O47" s="3"/>
      <c r="P47" s="3"/>
      <c r="S47" s="3"/>
      <c r="T47" s="3"/>
      <c r="U47" s="3"/>
      <c r="V47" s="3"/>
      <c r="W47" s="3"/>
      <c r="X47" s="3"/>
      <c r="Y47" s="3"/>
      <c r="Z47" s="3"/>
      <c r="AA47" s="3"/>
      <c r="AB47" s="3"/>
    </row>
    <row r="48" spans="3:28" ht="15" customHeight="1">
      <c r="C48" s="169">
        <v>5</v>
      </c>
      <c r="D48" s="171" t="s">
        <v>15</v>
      </c>
      <c r="E48" s="171"/>
      <c r="F48" s="171"/>
      <c r="G48" s="171" t="s">
        <v>16</v>
      </c>
      <c r="H48" s="171"/>
      <c r="I48" s="171"/>
      <c r="J48" s="171"/>
      <c r="K48" s="171"/>
      <c r="L48" s="171"/>
      <c r="M48" s="171"/>
      <c r="N48" s="18"/>
      <c r="O48" s="3"/>
      <c r="P48" s="3"/>
      <c r="S48" s="3"/>
      <c r="T48" s="3"/>
      <c r="U48" s="3"/>
      <c r="V48" s="3"/>
      <c r="W48" s="3"/>
      <c r="X48" s="3"/>
      <c r="Y48" s="3"/>
      <c r="Z48" s="3"/>
      <c r="AA48" s="3"/>
      <c r="AB48" s="3"/>
    </row>
    <row r="49" spans="3:28" ht="15" customHeight="1">
      <c r="C49" s="169"/>
      <c r="D49" s="171"/>
      <c r="E49" s="171"/>
      <c r="F49" s="171"/>
      <c r="G49" s="171"/>
      <c r="H49" s="171"/>
      <c r="I49" s="171"/>
      <c r="J49" s="171"/>
      <c r="K49" s="171"/>
      <c r="L49" s="171"/>
      <c r="M49" s="171"/>
      <c r="N49" s="18"/>
      <c r="O49" s="3"/>
      <c r="P49" s="3"/>
      <c r="S49" s="3"/>
      <c r="T49" s="3"/>
      <c r="U49" s="3"/>
      <c r="V49" s="3"/>
      <c r="W49" s="3"/>
      <c r="X49" s="3"/>
      <c r="Y49" s="3"/>
      <c r="Z49" s="3"/>
      <c r="AA49" s="3"/>
      <c r="AB49" s="3"/>
    </row>
    <row r="50" spans="3:28" ht="15" customHeight="1">
      <c r="C50" s="17"/>
      <c r="D50" s="134"/>
      <c r="E50" s="134"/>
      <c r="F50" s="134"/>
      <c r="G50" s="134"/>
      <c r="H50" s="134"/>
      <c r="I50" s="134"/>
      <c r="J50" s="134"/>
      <c r="K50" s="134"/>
      <c r="L50" s="134"/>
      <c r="M50" s="134"/>
      <c r="N50" s="18"/>
      <c r="O50" s="3"/>
      <c r="P50" s="3"/>
      <c r="S50" s="3"/>
      <c r="T50" s="3"/>
      <c r="U50" s="3"/>
      <c r="V50" s="3"/>
      <c r="W50" s="3"/>
      <c r="X50" s="3"/>
      <c r="Y50" s="3"/>
      <c r="Z50" s="3"/>
      <c r="AA50" s="3"/>
      <c r="AB50" s="3"/>
    </row>
    <row r="51" spans="3:28" ht="15" customHeight="1">
      <c r="C51" s="169">
        <v>6</v>
      </c>
      <c r="D51" s="175" t="s">
        <v>17</v>
      </c>
      <c r="E51" s="171"/>
      <c r="F51" s="171"/>
      <c r="G51" s="175" t="s">
        <v>18</v>
      </c>
      <c r="H51" s="171"/>
      <c r="I51" s="171"/>
      <c r="J51" s="171"/>
      <c r="K51" s="171"/>
      <c r="L51" s="171"/>
      <c r="M51" s="171"/>
      <c r="N51" s="167" t="s">
        <v>19</v>
      </c>
      <c r="O51" s="3"/>
      <c r="P51" s="3"/>
      <c r="S51" s="3"/>
      <c r="T51" s="3"/>
      <c r="U51" s="3"/>
      <c r="V51" s="3"/>
      <c r="W51" s="3"/>
      <c r="X51" s="3"/>
      <c r="Y51" s="3"/>
      <c r="Z51" s="3"/>
      <c r="AA51" s="3"/>
      <c r="AB51" s="3"/>
    </row>
    <row r="52" spans="3:28" ht="15" customHeight="1">
      <c r="C52" s="169"/>
      <c r="D52" s="175"/>
      <c r="E52" s="171"/>
      <c r="F52" s="171"/>
      <c r="G52" s="175"/>
      <c r="H52" s="171"/>
      <c r="I52" s="171"/>
      <c r="J52" s="171"/>
      <c r="K52" s="171"/>
      <c r="L52" s="171"/>
      <c r="M52" s="171"/>
      <c r="N52" s="167"/>
      <c r="O52" s="3"/>
      <c r="P52" s="3"/>
      <c r="S52" s="3"/>
      <c r="T52" s="3"/>
      <c r="U52" s="3"/>
      <c r="V52" s="3"/>
      <c r="W52" s="3"/>
      <c r="X52" s="3"/>
      <c r="Y52" s="3"/>
      <c r="Z52" s="3"/>
      <c r="AA52" s="3"/>
      <c r="AB52" s="3"/>
    </row>
    <row r="53" spans="3:28" ht="15" customHeight="1">
      <c r="C53" s="169"/>
      <c r="D53" s="175"/>
      <c r="E53" s="171"/>
      <c r="F53" s="171"/>
      <c r="G53" s="175"/>
      <c r="H53" s="171"/>
      <c r="I53" s="171"/>
      <c r="J53" s="171"/>
      <c r="K53" s="171"/>
      <c r="L53" s="171"/>
      <c r="M53" s="171"/>
      <c r="N53" s="167"/>
      <c r="O53" s="3"/>
      <c r="P53" s="3"/>
      <c r="S53" s="3"/>
      <c r="T53" s="3"/>
      <c r="U53" s="3"/>
      <c r="V53" s="3"/>
      <c r="W53" s="3"/>
      <c r="X53" s="3"/>
      <c r="Y53" s="3"/>
      <c r="Z53" s="3"/>
      <c r="AA53" s="3"/>
      <c r="AB53" s="3"/>
    </row>
    <row r="54" spans="3:28" ht="15" customHeight="1">
      <c r="C54" s="174"/>
      <c r="D54" s="176"/>
      <c r="E54" s="176"/>
      <c r="F54" s="176"/>
      <c r="G54" s="176"/>
      <c r="H54" s="176"/>
      <c r="I54" s="176"/>
      <c r="J54" s="176"/>
      <c r="K54" s="176"/>
      <c r="L54" s="176"/>
      <c r="M54" s="176"/>
      <c r="N54" s="168"/>
      <c r="O54" s="3"/>
      <c r="P54" s="3"/>
      <c r="S54" s="3"/>
      <c r="T54" s="3"/>
      <c r="U54" s="3"/>
      <c r="V54" s="3"/>
      <c r="W54" s="3"/>
      <c r="X54" s="3"/>
      <c r="Y54" s="3"/>
      <c r="Z54" s="3"/>
      <c r="AA54" s="3"/>
      <c r="AB54" s="3"/>
    </row>
    <row r="55" spans="3:28" ht="39.75" customHeight="1">
      <c r="C55" s="2"/>
      <c r="D55" s="3"/>
      <c r="E55" s="3"/>
      <c r="F55" s="3"/>
      <c r="G55" s="3"/>
      <c r="H55" s="3"/>
      <c r="I55" s="3"/>
      <c r="J55" s="3"/>
      <c r="K55" s="3"/>
      <c r="L55" s="3"/>
      <c r="M55" s="3"/>
      <c r="N55" s="3"/>
      <c r="O55" s="3"/>
      <c r="P55" s="3"/>
      <c r="S55" s="3"/>
      <c r="T55" s="3"/>
      <c r="U55" s="3"/>
      <c r="V55" s="3"/>
      <c r="W55" s="3"/>
      <c r="X55" s="3"/>
      <c r="Y55" s="3"/>
      <c r="Z55" s="3"/>
      <c r="AA55" s="3"/>
      <c r="AB55" s="3"/>
    </row>
    <row r="56" spans="3:28" ht="39.75" customHeight="1">
      <c r="C56" s="2"/>
      <c r="D56" s="3"/>
      <c r="E56" s="3"/>
      <c r="F56" s="3"/>
      <c r="G56" s="3"/>
      <c r="H56" s="3"/>
      <c r="I56" s="3"/>
      <c r="J56" s="3"/>
      <c r="K56" s="3"/>
      <c r="L56" s="3"/>
      <c r="M56" s="3"/>
      <c r="N56" s="3"/>
      <c r="O56" s="3"/>
      <c r="P56" s="3"/>
      <c r="S56" s="3"/>
      <c r="T56" s="3"/>
      <c r="U56" s="3"/>
      <c r="V56" s="3"/>
      <c r="W56" s="3"/>
      <c r="X56" s="3"/>
      <c r="Y56" s="3"/>
      <c r="Z56" s="3"/>
      <c r="AA56" s="3"/>
      <c r="AB56" s="3"/>
    </row>
    <row r="57" spans="3:28"/>
    <row r="58" spans="3:28"/>
    <row r="59" spans="3:28"/>
    <row r="60" spans="3:28" hidden="1">
      <c r="D60" s="14"/>
      <c r="E60" s="14"/>
      <c r="F60" s="14"/>
      <c r="G60" s="14"/>
      <c r="H60" s="14"/>
      <c r="I60" s="14"/>
      <c r="J60" s="14"/>
      <c r="K60" s="14"/>
      <c r="L60" s="14"/>
      <c r="M60" s="14"/>
      <c r="N60" s="14"/>
      <c r="O60" s="14"/>
      <c r="P60" s="14"/>
    </row>
    <row r="61" spans="3:28"/>
    <row r="62" spans="3:28"/>
    <row r="63" spans="3:28"/>
    <row r="64" spans="3:28"/>
    <row r="65"/>
    <row r="66"/>
    <row r="67"/>
    <row r="68"/>
  </sheetData>
  <sheetProtection sheet="1" objects="1" scenarios="1" formatCells="0" formatColumns="0" formatRows="0" insertColumns="0" insertRows="0" insertHyperlinks="0" deleteColumns="0" deleteRows="0" sort="0" autoFilter="0" pivotTables="0"/>
  <mergeCells count="26">
    <mergeCell ref="D26:F31"/>
    <mergeCell ref="G26:M31"/>
    <mergeCell ref="C48:C49"/>
    <mergeCell ref="D48:F49"/>
    <mergeCell ref="G48:M49"/>
    <mergeCell ref="C6:D6"/>
    <mergeCell ref="D20:F20"/>
    <mergeCell ref="G20:M20"/>
    <mergeCell ref="C8:N17"/>
    <mergeCell ref="C18:N18"/>
    <mergeCell ref="N51:N54"/>
    <mergeCell ref="C21:C25"/>
    <mergeCell ref="D21:E25"/>
    <mergeCell ref="G21:M25"/>
    <mergeCell ref="N21:N25"/>
    <mergeCell ref="D46:F46"/>
    <mergeCell ref="G46:M46"/>
    <mergeCell ref="N26:N31"/>
    <mergeCell ref="C33:C44"/>
    <mergeCell ref="D33:F44"/>
    <mergeCell ref="G33:M44"/>
    <mergeCell ref="N33:N44"/>
    <mergeCell ref="C51:C54"/>
    <mergeCell ref="D51:F54"/>
    <mergeCell ref="G51:M54"/>
    <mergeCell ref="C26:C31"/>
  </mergeCells>
  <hyperlinks>
    <hyperlink ref="C18:N18" r:id="rId1" display="Link to the Washington Clean Buildings Performance Standard" xr:uid="{3261A0BC-13A4-4E73-B918-DEACE49DB9CE}"/>
  </hyperlinks>
  <pageMargins left="0.7" right="0.7" top="0.75" bottom="0.75" header="0.3" footer="0.3"/>
  <pageSetup orientation="landscape" r:id="rId2"/>
  <headerFooter>
    <oddHeader>&amp;L&amp;"-,Bold"Lighting Survey Template</oddHeader>
    <oddFooter>&amp;RV01</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2765B-745C-4991-B44A-EECA0B54A1FF}">
  <sheetPr codeName="Sheet3"/>
  <dimension ref="B2:N68"/>
  <sheetViews>
    <sheetView showGridLines="0" topLeftCell="A8" zoomScaleNormal="100" workbookViewId="0">
      <selection activeCell="C13" sqref="C13:C15"/>
    </sheetView>
  </sheetViews>
  <sheetFormatPr defaultColWidth="8.85546875" defaultRowHeight="15"/>
  <cols>
    <col min="1" max="1" width="2.7109375" style="59" customWidth="1"/>
    <col min="2" max="2" width="24.5703125" style="59" customWidth="1"/>
    <col min="3" max="3" width="15.7109375" style="59" customWidth="1"/>
    <col min="4" max="4" width="15.28515625" style="59" hidden="1" customWidth="1"/>
    <col min="5" max="5" width="19.42578125" style="59" customWidth="1"/>
    <col min="6" max="6" width="15.28515625" style="59" hidden="1" customWidth="1"/>
    <col min="7" max="7" width="15.28515625" style="59" customWidth="1"/>
    <col min="8" max="8" width="19.140625" style="59" customWidth="1"/>
    <col min="9" max="9" width="16.7109375" style="59" bestFit="1" customWidth="1"/>
    <col min="10" max="10" width="12.7109375" style="59" hidden="1" customWidth="1"/>
    <col min="11" max="11" width="12.7109375" style="59" customWidth="1"/>
    <col min="12" max="12" width="3.5703125" style="59" customWidth="1"/>
    <col min="13" max="13" width="55.140625" style="59" customWidth="1"/>
    <col min="14" max="14" width="16.7109375" style="59" bestFit="1" customWidth="1"/>
    <col min="15" max="16384" width="8.85546875" style="59"/>
  </cols>
  <sheetData>
    <row r="2" spans="2:14" ht="20.25">
      <c r="B2" s="152" t="s">
        <v>6</v>
      </c>
    </row>
    <row r="3" spans="2:14" ht="15.75">
      <c r="B3" s="66"/>
    </row>
    <row r="4" spans="2:14" ht="24" customHeight="1">
      <c r="B4" s="187" t="s">
        <v>20</v>
      </c>
      <c r="C4" s="187"/>
      <c r="D4" s="187"/>
      <c r="E4" s="187"/>
      <c r="F4" s="187"/>
      <c r="G4" s="187"/>
      <c r="H4" s="187"/>
      <c r="I4" s="187"/>
      <c r="J4" s="187"/>
      <c r="K4" s="187"/>
    </row>
    <row r="5" spans="2:14" ht="24" customHeight="1">
      <c r="B5" s="188"/>
      <c r="C5" s="188"/>
      <c r="D5" s="188"/>
      <c r="E5" s="188"/>
      <c r="F5" s="188"/>
      <c r="G5" s="188"/>
      <c r="H5" s="188"/>
      <c r="I5" s="188"/>
      <c r="J5" s="188"/>
      <c r="K5" s="188"/>
    </row>
    <row r="6" spans="2:14" ht="24" customHeight="1">
      <c r="B6" s="188"/>
      <c r="C6" s="188"/>
      <c r="D6" s="188"/>
      <c r="E6" s="188"/>
      <c r="F6" s="188"/>
      <c r="G6" s="188"/>
      <c r="H6" s="188"/>
      <c r="I6" s="188"/>
      <c r="J6" s="188"/>
      <c r="K6" s="188"/>
    </row>
    <row r="7" spans="2:14" ht="24" customHeight="1">
      <c r="B7" s="188"/>
      <c r="C7" s="188"/>
      <c r="D7" s="188"/>
      <c r="E7" s="188"/>
      <c r="F7" s="188"/>
      <c r="G7" s="188"/>
      <c r="H7" s="188"/>
      <c r="I7" s="188"/>
      <c r="J7" s="188"/>
      <c r="K7" s="188"/>
    </row>
    <row r="9" spans="2:14" ht="32.25" customHeight="1" thickBot="1">
      <c r="B9" s="67" t="s">
        <v>21</v>
      </c>
      <c r="C9" s="184"/>
      <c r="D9" s="185"/>
      <c r="E9" s="186"/>
      <c r="M9" s="189" t="s">
        <v>22</v>
      </c>
      <c r="N9" s="189"/>
    </row>
    <row r="10" spans="2:14" ht="15" customHeight="1">
      <c r="B10" s="67"/>
      <c r="C10" s="140"/>
      <c r="D10" s="140"/>
      <c r="E10" s="140"/>
      <c r="M10" s="181" t="s">
        <v>23</v>
      </c>
      <c r="N10" s="182"/>
    </row>
    <row r="11" spans="2:14" ht="30" customHeight="1">
      <c r="B11" s="66" t="s">
        <v>24</v>
      </c>
      <c r="I11" s="59" t="s">
        <v>25</v>
      </c>
      <c r="M11" s="148"/>
      <c r="N11" s="148"/>
    </row>
    <row r="12" spans="2:14" ht="34.9" customHeight="1">
      <c r="B12" s="78" t="s">
        <v>26</v>
      </c>
      <c r="C12" s="80" t="s">
        <v>27</v>
      </c>
      <c r="D12" s="79" t="s">
        <v>28</v>
      </c>
      <c r="E12" s="80" t="s">
        <v>29</v>
      </c>
      <c r="F12" s="79" t="s">
        <v>30</v>
      </c>
      <c r="G12" s="81" t="s">
        <v>31</v>
      </c>
      <c r="H12" s="81" t="s">
        <v>32</v>
      </c>
      <c r="I12" s="80" t="s">
        <v>33</v>
      </c>
      <c r="J12" s="98" t="s">
        <v>34</v>
      </c>
      <c r="K12" s="98" t="s">
        <v>35</v>
      </c>
      <c r="M12" s="83" t="s">
        <v>24</v>
      </c>
      <c r="N12" s="84" t="s">
        <v>36</v>
      </c>
    </row>
    <row r="13" spans="2:14" ht="15.75">
      <c r="B13" s="60"/>
      <c r="C13" s="85"/>
      <c r="D13" s="86" t="str">
        <f>IFERROR(BuildingDetails[[#This Row],[Floor Area 
(SF)]]/BuildingDetails[[#Totals],[Floor Area 
(SF)]]*BuildingDetails[[#This Row],[Recommended LPD]],"")</f>
        <v/>
      </c>
      <c r="E13" s="103" t="str">
        <f>IFERROR(VLOOKUP(BuildingDetails[[#This Row],[Use Type]],GeneralUseTypes[],2,FALSE),"")</f>
        <v/>
      </c>
      <c r="F13" s="104" t="str">
        <f>IFERROR((SUMIF(LtgSpaceBySpace[Space Type],BuildingDetails[[#This Row],[Use Type]],LtgSpaceBySpace[Load (W)])/BuildingDetails[[#This Row],[Floor Area 
(SF)]])*BuildingDetails[[#This Row],[Floor Area 
(SF)]]/BuildingDetails[[#Totals],[Floor Area 
(SF)]],"")</f>
        <v/>
      </c>
      <c r="G13" s="105" t="str">
        <f>IF(B13="","",SUMIF(LtgSpaceBySpace[Space Type],BuildingDetails[[#This Row],[Use Type]],LtgSpaceBySpace[Load (W)]))</f>
        <v/>
      </c>
      <c r="H13" s="142" t="str">
        <f>IF(C13="","",SUMIF(LtgSpaceBySpace[Space Type],BuildingDetails[[#This Row],[Use Type]],LtgSpaceBySpace[Annual Energy Use  (kWh)]))</f>
        <v/>
      </c>
      <c r="I13" s="106" t="str">
        <f>IFERROR(SUMIF(LtgSpaceBySpace[Space Type],BuildingDetails[[#This Row],[Use Type]],LtgSpaceBySpace[Load (W)])/BuildingDetails[[#This Row],[Floor Area 
(SF)]],"")</f>
        <v/>
      </c>
      <c r="J13" s="87"/>
      <c r="K13" s="106" t="str">
        <f>IFERROR(IF(SUM(LtgSpaceBySpace[New Fixture Watts (W)])=0,"",SUMIF(LtgSpaceBySpace[Space Type],BuildingDetails[[#This Row],[Use Type]],LtgSpaceBySpace[Post Retrofit Load (W)])/BuildingDetails[[#This Row],[Floor Area 
(SF)]]),"")</f>
        <v/>
      </c>
      <c r="M13" s="64" t="s">
        <v>37</v>
      </c>
      <c r="N13" s="82">
        <v>0.64</v>
      </c>
    </row>
    <row r="14" spans="2:14" ht="15.75">
      <c r="B14" s="60"/>
      <c r="C14" s="85"/>
      <c r="D14" s="86" t="str">
        <f>IFERROR(BuildingDetails[[#This Row],[Floor Area 
(SF)]]/BuildingDetails[[#Totals],[Floor Area 
(SF)]]*BuildingDetails[[#This Row],[Recommended LPD]],"")</f>
        <v/>
      </c>
      <c r="E14" s="103" t="str">
        <f>IFERROR(VLOOKUP(BuildingDetails[[#This Row],[Use Type]],GeneralUseTypes[],2,FALSE),"")</f>
        <v/>
      </c>
      <c r="F14" s="104" t="str">
        <f>IFERROR((SUMIF(LtgSpaceBySpace[Space Type],BuildingDetails[[#This Row],[Use Type]],LtgSpaceBySpace[Load (W)])/BuildingDetails[[#This Row],[Floor Area 
(SF)]])*BuildingDetails[[#This Row],[Floor Area 
(SF)]]/BuildingDetails[[#Totals],[Floor Area 
(SF)]],"")</f>
        <v/>
      </c>
      <c r="G14" s="105" t="str">
        <f>IF(B14="","",SUMIF(LtgSpaceBySpace[Space Type],BuildingDetails[[#This Row],[Use Type]],LtgSpaceBySpace[Load (W)]))</f>
        <v/>
      </c>
      <c r="H14" s="142" t="str">
        <f>IF(C14="","",SUMIF(LtgSpaceBySpace[Space Type],BuildingDetails[[#This Row],[Use Type]],LtgSpaceBySpace[Annual Energy Use  (kWh)]))</f>
        <v/>
      </c>
      <c r="I14" s="106" t="str">
        <f>IFERROR(SUMIF(LtgSpaceBySpace[Space Type],BuildingDetails[[#This Row],[Use Type]],LtgSpaceBySpace[Load (W)])/BuildingDetails[[#This Row],[Floor Area 
(SF)]],"")</f>
        <v/>
      </c>
      <c r="J14" s="87"/>
      <c r="K14" s="103" t="str">
        <f>IFERROR(IF(SUM(LtgSpaceBySpace[New Fixture Watts (W)])=0,"",SUMIF(LtgSpaceBySpace[Space Type],BuildingDetails[[#This Row],[Use Type]],LtgSpaceBySpace[Post Retrofit Load (W)])/BuildingDetails[[#This Row],[Floor Area 
(SF)]]),"")</f>
        <v/>
      </c>
      <c r="M14" s="64" t="s">
        <v>38</v>
      </c>
      <c r="N14" s="82">
        <v>0.64</v>
      </c>
    </row>
    <row r="15" spans="2:14" ht="15.75">
      <c r="B15" s="60"/>
      <c r="C15" s="85"/>
      <c r="D15" s="86" t="str">
        <f>IFERROR(BuildingDetails[[#This Row],[Floor Area 
(SF)]]/BuildingDetails[[#Totals],[Floor Area 
(SF)]]*BuildingDetails[[#This Row],[Recommended LPD]],"")</f>
        <v/>
      </c>
      <c r="E15" s="103" t="str">
        <f>IFERROR(VLOOKUP(BuildingDetails[[#This Row],[Use Type]],GeneralUseTypes[],2,FALSE),"")</f>
        <v/>
      </c>
      <c r="F15" s="104" t="str">
        <f>IFERROR((SUMIF(LtgSpaceBySpace[Space Type],BuildingDetails[[#This Row],[Use Type]],LtgSpaceBySpace[Load (W)])/BuildingDetails[[#This Row],[Floor Area 
(SF)]])*BuildingDetails[[#This Row],[Floor Area 
(SF)]]/BuildingDetails[[#Totals],[Floor Area 
(SF)]],"")</f>
        <v/>
      </c>
      <c r="G15" s="105" t="str">
        <f>IF(B15="","",SUMIF(LtgSpaceBySpace[Space Type],BuildingDetails[[#This Row],[Use Type]],LtgSpaceBySpace[Load (W)]))</f>
        <v/>
      </c>
      <c r="H15" s="142" t="str">
        <f>IF(C15="","",SUMIF(LtgSpaceBySpace[Space Type],BuildingDetails[[#This Row],[Use Type]],LtgSpaceBySpace[Annual Energy Use  (kWh)]))</f>
        <v/>
      </c>
      <c r="I15" s="106" t="str">
        <f>IFERROR(SUMIF(LtgSpaceBySpace[Space Type],BuildingDetails[[#This Row],[Use Type]],LtgSpaceBySpace[Load (W)])/BuildingDetails[[#This Row],[Floor Area 
(SF)]],"")</f>
        <v/>
      </c>
      <c r="J15" s="87"/>
      <c r="K15" s="103" t="str">
        <f>IFERROR(IF(SUM(LtgSpaceBySpace[New Fixture Watts (W)])=0,"",SUMIF(LtgSpaceBySpace[Space Type],BuildingDetails[[#This Row],[Use Type]],LtgSpaceBySpace[Post Retrofit Load (W)])/BuildingDetails[[#This Row],[Floor Area 
(SF)]]),"")</f>
        <v/>
      </c>
      <c r="M15" s="64" t="s">
        <v>39</v>
      </c>
      <c r="N15" s="82">
        <v>0.79</v>
      </c>
    </row>
    <row r="16" spans="2:14" ht="15.75">
      <c r="B16" s="62"/>
      <c r="C16" s="85"/>
      <c r="D16" s="85" t="str">
        <f>IFERROR(BuildingDetails[[#This Row],[Floor Area 
(SF)]]/BuildingDetails[[#Totals],[Floor Area 
(SF)]]*BuildingDetails[[#This Row],[Recommended LPD]],"")</f>
        <v/>
      </c>
      <c r="E16" s="103" t="str">
        <f>IFERROR(VLOOKUP(BuildingDetails[[#This Row],[Use Type]],GeneralUseTypes[],2,FALSE),"")</f>
        <v/>
      </c>
      <c r="F16" s="107" t="str">
        <f>IFERROR((SUMIF(LtgSpaceBySpace[Space Type],BuildingDetails[[#This Row],[Use Type]],LtgSpaceBySpace[Load (W)])/BuildingDetails[[#This Row],[Floor Area 
(SF)]])*BuildingDetails[[#This Row],[Floor Area 
(SF)]]/BuildingDetails[[#Totals],[Floor Area 
(SF)]],"")</f>
        <v/>
      </c>
      <c r="G16" s="108" t="str">
        <f>IF(B16="","",SUMIF(LtgSpaceBySpace[Space Type],BuildingDetails[[#This Row],[Use Type]],LtgSpaceBySpace[Load (W)]))</f>
        <v/>
      </c>
      <c r="H16" s="143" t="str">
        <f>IF(C16="","",SUMIF(LtgSpaceBySpace[Space Type],BuildingDetails[[#This Row],[Use Type]],LtgSpaceBySpace[Annual Energy Use  (kWh)]))</f>
        <v/>
      </c>
      <c r="I16" s="106" t="str">
        <f>IFERROR(SUMIF(LtgSpaceBySpace[Space Type],BuildingDetails[[#This Row],[Use Type]],LtgSpaceBySpace[Load (W)])/BuildingDetails[[#This Row],[Floor Area 
(SF)]],"")</f>
        <v/>
      </c>
      <c r="J16" s="87"/>
      <c r="K16" s="103" t="str">
        <f>IFERROR(IF(SUM(LtgSpaceBySpace[New Fixture Watts (W)])=0,"",SUMIF(LtgSpaceBySpace[Space Type],BuildingDetails[[#This Row],[Use Type]],LtgSpaceBySpace[Post Retrofit Load (W)])/BuildingDetails[[#This Row],[Floor Area 
(SF)]]),"")</f>
        <v/>
      </c>
      <c r="M16" s="64" t="s">
        <v>40</v>
      </c>
      <c r="N16" s="82">
        <v>0.79</v>
      </c>
    </row>
    <row r="17" spans="2:14" ht="15.75">
      <c r="B17" s="60"/>
      <c r="C17" s="85"/>
      <c r="D17" s="86" t="str">
        <f>IFERROR(BuildingDetails[[#This Row],[Floor Area 
(SF)]]/BuildingDetails[[#Totals],[Floor Area 
(SF)]]*BuildingDetails[[#This Row],[Recommended LPD]],"")</f>
        <v/>
      </c>
      <c r="E17" s="103" t="str">
        <f>IFERROR(VLOOKUP(BuildingDetails[[#This Row],[Use Type]],GeneralUseTypes[],2,FALSE),"")</f>
        <v/>
      </c>
      <c r="F17" s="107" t="str">
        <f>IFERROR((SUMIF(LtgSpaceBySpace[Space Type],BuildingDetails[[#This Row],[Use Type]],LtgSpaceBySpace[Load (W)])/BuildingDetails[[#This Row],[Floor Area 
(SF)]])*BuildingDetails[[#This Row],[Floor Area 
(SF)]]/BuildingDetails[[#Totals],[Floor Area 
(SF)]],"")</f>
        <v/>
      </c>
      <c r="G17" s="105" t="str">
        <f>IF(B17="","",SUMIF(LtgSpaceBySpace[Space Type],BuildingDetails[[#This Row],[Use Type]],LtgSpaceBySpace[Load (W)]))</f>
        <v/>
      </c>
      <c r="H17" s="142" t="str">
        <f>IF(C17="","",SUMIF(LtgSpaceBySpace[Space Type],BuildingDetails[[#This Row],[Use Type]],LtgSpaceBySpace[Annual Energy Use  (kWh)]))</f>
        <v/>
      </c>
      <c r="I17" s="106" t="str">
        <f>IFERROR(SUMIF(LtgSpaceBySpace[Space Type],BuildingDetails[[#This Row],[Use Type]],LtgSpaceBySpace[Load (W)])/BuildingDetails[[#This Row],[Floor Area 
(SF)]],"")</f>
        <v/>
      </c>
      <c r="J17" s="87"/>
      <c r="K17" s="103" t="str">
        <f>IFERROR(IF(SUM(LtgSpaceBySpace[New Fixture Watts (W)])=0,"",SUMIF(LtgSpaceBySpace[Space Type],BuildingDetails[[#This Row],[Use Type]],LtgSpaceBySpace[Post Retrofit Load (W)])/BuildingDetails[[#This Row],[Floor Area 
(SF)]]),"")</f>
        <v/>
      </c>
      <c r="M17" s="64" t="s">
        <v>41</v>
      </c>
      <c r="N17" s="82">
        <v>0.72</v>
      </c>
    </row>
    <row r="18" spans="2:14" ht="15.75">
      <c r="B18" s="62"/>
      <c r="C18" s="85"/>
      <c r="D18" s="85" t="str">
        <f>IFERROR(BuildingDetails[[#This Row],[Floor Area 
(SF)]]/BuildingDetails[[#Totals],[Floor Area 
(SF)]]*BuildingDetails[[#This Row],[Recommended LPD]],"")</f>
        <v/>
      </c>
      <c r="E18" s="103" t="str">
        <f>IFERROR(VLOOKUP(BuildingDetails[[#This Row],[Use Type]],GeneralUseTypes[],2,FALSE),"")</f>
        <v/>
      </c>
      <c r="F18" s="107" t="str">
        <f>IFERROR((SUMIF(LtgSpaceBySpace[Space Type],BuildingDetails[[#This Row],[Use Type]],LtgSpaceBySpace[Load (W)])/BuildingDetails[[#This Row],[Floor Area 
(SF)]])*BuildingDetails[[#This Row],[Floor Area 
(SF)]]/BuildingDetails[[#Totals],[Floor Area 
(SF)]],"")</f>
        <v/>
      </c>
      <c r="G18" s="108" t="str">
        <f>IF(B18="","",SUMIF(LtgSpaceBySpace[Space Type],BuildingDetails[[#This Row],[Use Type]],LtgSpaceBySpace[Load (W)]))</f>
        <v/>
      </c>
      <c r="H18" s="143" t="str">
        <f>IF(C18="","",SUMIF(LtgSpaceBySpace[Space Type],BuildingDetails[[#This Row],[Use Type]],LtgSpaceBySpace[Annual Energy Use  (kWh)]))</f>
        <v/>
      </c>
      <c r="I18" s="106" t="str">
        <f>IFERROR(SUMIF(LtgSpaceBySpace[Space Type],BuildingDetails[[#This Row],[Use Type]],LtgSpaceBySpace[Load (W)])/BuildingDetails[[#This Row],[Floor Area 
(SF)]],"")</f>
        <v/>
      </c>
      <c r="J18" s="87"/>
      <c r="K18" s="103" t="str">
        <f>IFERROR(IF(SUM(LtgSpaceBySpace[New Fixture Watts (W)])=0,"",SUMIF(LtgSpaceBySpace[Space Type],BuildingDetails[[#This Row],[Use Type]],LtgSpaceBySpace[Post Retrofit Load (W)])/BuildingDetails[[#This Row],[Floor Area 
(SF)]]),"")</f>
        <v/>
      </c>
      <c r="M18" s="64" t="s">
        <v>42</v>
      </c>
      <c r="N18" s="82">
        <v>0.71</v>
      </c>
    </row>
    <row r="19" spans="2:14" ht="15.75">
      <c r="B19" s="60"/>
      <c r="C19" s="85"/>
      <c r="D19" s="86" t="str">
        <f>IFERROR(BuildingDetails[[#This Row],[Floor Area 
(SF)]]/BuildingDetails[[#Totals],[Floor Area 
(SF)]]*BuildingDetails[[#This Row],[Recommended LPD]],"")</f>
        <v/>
      </c>
      <c r="E19" s="103" t="str">
        <f>IFERROR(VLOOKUP(BuildingDetails[[#This Row],[Use Type]],GeneralUseTypes[],2,FALSE),"")</f>
        <v/>
      </c>
      <c r="F19" s="107" t="str">
        <f>IFERROR((SUMIF(LtgSpaceBySpace[Space Type],BuildingDetails[[#This Row],[Use Type]],LtgSpaceBySpace[Load (W)])/BuildingDetails[[#This Row],[Floor Area 
(SF)]])*BuildingDetails[[#This Row],[Floor Area 
(SF)]]/BuildingDetails[[#Totals],[Floor Area 
(SF)]],"")</f>
        <v/>
      </c>
      <c r="G19" s="105" t="str">
        <f>IF(B19="","",SUMIF(LtgSpaceBySpace[Space Type],BuildingDetails[[#This Row],[Use Type]],LtgSpaceBySpace[Load (W)]))</f>
        <v/>
      </c>
      <c r="H19" s="142" t="str">
        <f>IF(C19="","",SUMIF(LtgSpaceBySpace[Space Type],BuildingDetails[[#This Row],[Use Type]],LtgSpaceBySpace[Annual Energy Use  (kWh)]))</f>
        <v/>
      </c>
      <c r="I19" s="106" t="str">
        <f>IFERROR(SUMIF(LtgSpaceBySpace[Space Type],BuildingDetails[[#This Row],[Use Type]],LtgSpaceBySpace[Load (W)])/BuildingDetails[[#This Row],[Floor Area 
(SF)]],"")</f>
        <v/>
      </c>
      <c r="J19" s="87"/>
      <c r="K19" s="103" t="str">
        <f>IFERROR(IF(SUM(LtgSpaceBySpace[New Fixture Watts (W)])=0,"",SUMIF(LtgSpaceBySpace[Space Type],BuildingDetails[[#This Row],[Use Type]],LtgSpaceBySpace[Post Retrofit Load (W)])/BuildingDetails[[#This Row],[Floor Area 
(SF)]]),"")</f>
        <v/>
      </c>
      <c r="M19" s="64" t="s">
        <v>43</v>
      </c>
      <c r="N19" s="82">
        <v>0.46</v>
      </c>
    </row>
    <row r="20" spans="2:14" ht="15.75">
      <c r="B20" s="63" t="s">
        <v>44</v>
      </c>
      <c r="C20" s="85">
        <f>SUBTOTAL(109,BuildingDetails[Floor Area 
(SF)])</f>
        <v>0</v>
      </c>
      <c r="D20" s="85"/>
      <c r="E20" s="88">
        <f>SUM(BuildingDetails[Fractional LPD])</f>
        <v>0</v>
      </c>
      <c r="H20" s="85">
        <f>SUBTOTAL(109,BuildingDetails[Annual Energy Use (kWh)])</f>
        <v>0</v>
      </c>
      <c r="I20" s="61">
        <f>SUM(BuildingDetails[Actual Fractional LPD])</f>
        <v>0</v>
      </c>
      <c r="J20" s="88"/>
      <c r="K20" s="86"/>
      <c r="M20" s="64" t="s">
        <v>45</v>
      </c>
      <c r="N20" s="82">
        <v>0.67</v>
      </c>
    </row>
    <row r="21" spans="2:14">
      <c r="B21" s="110" t="s">
        <v>46</v>
      </c>
      <c r="M21" s="64" t="s">
        <v>47</v>
      </c>
      <c r="N21" s="82">
        <v>0.54</v>
      </c>
    </row>
    <row r="22" spans="2:14">
      <c r="M22" s="64" t="s">
        <v>48</v>
      </c>
      <c r="N22" s="82">
        <v>0.75</v>
      </c>
    </row>
    <row r="23" spans="2:14">
      <c r="M23" s="64" t="s">
        <v>49</v>
      </c>
      <c r="N23" s="82">
        <v>0.7</v>
      </c>
    </row>
    <row r="24" spans="2:14">
      <c r="M24" s="65" t="s">
        <v>50</v>
      </c>
      <c r="N24" s="82">
        <v>0.84</v>
      </c>
    </row>
    <row r="25" spans="2:14">
      <c r="M25" s="65" t="s">
        <v>51</v>
      </c>
      <c r="N25" s="82">
        <v>0.56000000000000005</v>
      </c>
    </row>
    <row r="26" spans="2:14">
      <c r="M26" s="64" t="s">
        <v>52</v>
      </c>
      <c r="N26" s="82">
        <v>0.83</v>
      </c>
    </row>
    <row r="27" spans="2:14">
      <c r="M27" s="64" t="s">
        <v>53</v>
      </c>
      <c r="N27" s="82">
        <v>0.82</v>
      </c>
    </row>
    <row r="28" spans="2:14">
      <c r="M28" s="64" t="s">
        <v>54</v>
      </c>
      <c r="N28" s="82">
        <v>0.44</v>
      </c>
    </row>
    <row r="29" spans="2:14">
      <c r="M29" s="64" t="s">
        <v>55</v>
      </c>
      <c r="N29" s="82">
        <v>0.41</v>
      </c>
    </row>
    <row r="30" spans="2:14">
      <c r="M30" s="64" t="s">
        <v>56</v>
      </c>
      <c r="N30" s="82">
        <v>0.55000000000000004</v>
      </c>
    </row>
    <row r="31" spans="2:14">
      <c r="M31" s="64" t="s">
        <v>57</v>
      </c>
      <c r="N31" s="82">
        <v>0.64</v>
      </c>
    </row>
    <row r="32" spans="2:14">
      <c r="M32" s="64" t="s">
        <v>58</v>
      </c>
      <c r="N32" s="82">
        <v>0.14000000000000001</v>
      </c>
    </row>
    <row r="33" spans="13:14">
      <c r="M33" s="64" t="s">
        <v>59</v>
      </c>
      <c r="N33" s="82">
        <v>0.65</v>
      </c>
    </row>
    <row r="34" spans="13:14">
      <c r="M34" s="64" t="s">
        <v>60</v>
      </c>
      <c r="N34" s="82">
        <v>0.84</v>
      </c>
    </row>
    <row r="35" spans="13:14">
      <c r="M35" s="64" t="s">
        <v>61</v>
      </c>
      <c r="N35" s="82">
        <v>0.66</v>
      </c>
    </row>
    <row r="36" spans="13:14">
      <c r="M36" s="64" t="s">
        <v>62</v>
      </c>
      <c r="N36" s="82">
        <v>0.65</v>
      </c>
    </row>
    <row r="37" spans="13:14">
      <c r="M37" s="64" t="s">
        <v>63</v>
      </c>
      <c r="N37" s="82">
        <v>0.67</v>
      </c>
    </row>
    <row r="38" spans="13:14">
      <c r="M38" s="64" t="s">
        <v>64</v>
      </c>
      <c r="N38" s="82">
        <v>0.84</v>
      </c>
    </row>
    <row r="39" spans="13:14">
      <c r="M39" s="64" t="s">
        <v>65</v>
      </c>
      <c r="N39" s="82">
        <v>0.7</v>
      </c>
    </row>
    <row r="40" spans="13:14">
      <c r="M40" s="64" t="s">
        <v>66</v>
      </c>
      <c r="N40" s="82">
        <v>0.62</v>
      </c>
    </row>
    <row r="41" spans="13:14">
      <c r="M41" s="64" t="s">
        <v>67</v>
      </c>
      <c r="N41" s="82">
        <v>0.69</v>
      </c>
    </row>
    <row r="42" spans="13:14">
      <c r="M42" s="64" t="s">
        <v>68</v>
      </c>
      <c r="N42" s="82">
        <v>0.5</v>
      </c>
    </row>
    <row r="43" spans="13:14">
      <c r="M43" s="64" t="s">
        <v>69</v>
      </c>
      <c r="N43" s="82">
        <v>0.4</v>
      </c>
    </row>
    <row r="44" spans="13:14">
      <c r="M44" s="64" t="s">
        <v>70</v>
      </c>
      <c r="N44" s="82">
        <v>0.91</v>
      </c>
    </row>
    <row r="45" spans="13:14" ht="15" customHeight="1">
      <c r="M45" s="183" t="s">
        <v>71</v>
      </c>
      <c r="N45" s="183"/>
    </row>
    <row r="46" spans="13:14">
      <c r="M46" s="183"/>
      <c r="N46" s="183"/>
    </row>
    <row r="47" spans="13:14">
      <c r="M47" s="183"/>
      <c r="N47" s="183"/>
    </row>
    <row r="48" spans="13:14">
      <c r="M48" s="183"/>
      <c r="N48" s="183"/>
    </row>
    <row r="49" spans="13:14">
      <c r="M49" s="183"/>
      <c r="N49" s="183"/>
    </row>
    <row r="50" spans="13:14">
      <c r="M50" s="183"/>
      <c r="N50" s="183"/>
    </row>
    <row r="51" spans="13:14">
      <c r="M51" s="183"/>
      <c r="N51" s="183"/>
    </row>
    <row r="52" spans="13:14">
      <c r="M52" s="183"/>
      <c r="N52" s="183"/>
    </row>
    <row r="53" spans="13:14">
      <c r="M53" s="183"/>
      <c r="N53" s="183"/>
    </row>
    <row r="54" spans="13:14">
      <c r="M54" s="183"/>
      <c r="N54" s="183"/>
    </row>
    <row r="55" spans="13:14">
      <c r="M55" s="183"/>
      <c r="N55" s="183"/>
    </row>
    <row r="56" spans="13:14">
      <c r="M56" s="183"/>
      <c r="N56" s="183"/>
    </row>
    <row r="57" spans="13:14">
      <c r="M57" s="65"/>
      <c r="N57" s="97"/>
    </row>
    <row r="58" spans="13:14">
      <c r="M58" s="65"/>
      <c r="N58" s="97"/>
    </row>
    <row r="59" spans="13:14">
      <c r="M59" s="65"/>
      <c r="N59" s="97"/>
    </row>
    <row r="60" spans="13:14">
      <c r="M60" s="65"/>
      <c r="N60" s="97"/>
    </row>
    <row r="61" spans="13:14">
      <c r="M61" s="65"/>
      <c r="N61" s="97"/>
    </row>
    <row r="62" spans="13:14">
      <c r="M62" s="65"/>
      <c r="N62" s="97"/>
    </row>
    <row r="63" spans="13:14">
      <c r="M63" s="65"/>
      <c r="N63" s="97"/>
    </row>
    <row r="64" spans="13:14">
      <c r="M64" s="65"/>
      <c r="N64" s="97"/>
    </row>
    <row r="65" spans="13:14">
      <c r="M65" s="65"/>
      <c r="N65" s="97"/>
    </row>
    <row r="66" spans="13:14">
      <c r="M66" s="65"/>
    </row>
    <row r="67" spans="13:14">
      <c r="M67" s="65"/>
    </row>
    <row r="68" spans="13:14">
      <c r="M68" s="65"/>
    </row>
  </sheetData>
  <sheetProtection sheet="1" objects="1" scenarios="1" insertRows="0" selectLockedCells="1"/>
  <mergeCells count="5">
    <mergeCell ref="M10:N10"/>
    <mergeCell ref="M45:N56"/>
    <mergeCell ref="C9:E9"/>
    <mergeCell ref="B4:K7"/>
    <mergeCell ref="M9:N9"/>
  </mergeCells>
  <phoneticPr fontId="42" type="noConversion"/>
  <dataValidations count="1">
    <dataValidation type="list" allowBlank="1" showInputMessage="1" showErrorMessage="1" sqref="B13:B19 B28:B30" xr:uid="{E27901FC-3446-4D86-ADBD-42ED39AD8858}">
      <formula1>BuildingUseTypes</formula1>
    </dataValidation>
  </dataValidations>
  <hyperlinks>
    <hyperlink ref="M10" r:id="rId1" xr:uid="{AB6B74A2-8C0A-4FD2-84E3-590C787EDD44}"/>
  </hyperlinks>
  <pageMargins left="0.7" right="0.7" top="0.75" bottom="0.75" header="0.3" footer="0.3"/>
  <pageSetup orientation="portrait" r:id="rId2"/>
  <legacyDrawing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C01B6-1C2A-40E5-AD3E-E222E873451E}">
  <sheetPr codeName="Sheet4"/>
  <dimension ref="B2:O18"/>
  <sheetViews>
    <sheetView showGridLines="0" workbookViewId="0">
      <selection activeCell="I11" sqref="I11"/>
    </sheetView>
  </sheetViews>
  <sheetFormatPr defaultColWidth="8.85546875" defaultRowHeight="15"/>
  <cols>
    <col min="1" max="1" width="2.7109375" style="59" customWidth="1"/>
    <col min="2" max="2" width="10.7109375" style="59" customWidth="1"/>
    <col min="3" max="3" width="40.7109375" style="59" customWidth="1"/>
    <col min="4" max="4" width="20.7109375" style="59" hidden="1" customWidth="1"/>
    <col min="5" max="5" width="13" style="59" bestFit="1" customWidth="1"/>
    <col min="6" max="6" width="10.7109375" style="59" customWidth="1"/>
    <col min="7" max="7" width="16.5703125" style="59" customWidth="1"/>
    <col min="8" max="8" width="3.42578125" style="59" customWidth="1"/>
    <col min="9" max="9" width="10.7109375" style="59" customWidth="1"/>
    <col min="10" max="10" width="39.7109375" style="59" customWidth="1"/>
    <col min="11" max="11" width="20.7109375" style="59" hidden="1" customWidth="1"/>
    <col min="12" max="12" width="13" style="59" bestFit="1" customWidth="1"/>
    <col min="13" max="13" width="10.7109375" style="59" customWidth="1"/>
    <col min="14" max="14" width="16.5703125" style="59" customWidth="1"/>
    <col min="15" max="16384" width="8.85546875" style="59"/>
  </cols>
  <sheetData>
    <row r="2" spans="2:15" ht="20.25">
      <c r="B2" s="152" t="s">
        <v>72</v>
      </c>
    </row>
    <row r="3" spans="2:15" ht="15.75">
      <c r="B3" s="66"/>
    </row>
    <row r="4" spans="2:15" ht="24" customHeight="1">
      <c r="B4" s="187" t="s">
        <v>73</v>
      </c>
      <c r="C4" s="187"/>
      <c r="D4" s="187"/>
      <c r="E4" s="187"/>
      <c r="F4" s="187"/>
      <c r="G4" s="187"/>
      <c r="H4" s="187"/>
      <c r="I4" s="187"/>
      <c r="J4" s="187"/>
      <c r="K4" s="187"/>
      <c r="L4" s="187"/>
      <c r="M4" s="187"/>
      <c r="N4" s="187"/>
    </row>
    <row r="5" spans="2:15" ht="24" customHeight="1">
      <c r="B5" s="188"/>
      <c r="C5" s="188"/>
      <c r="D5" s="188"/>
      <c r="E5" s="188"/>
      <c r="F5" s="188"/>
      <c r="G5" s="188"/>
      <c r="H5" s="188"/>
      <c r="I5" s="188"/>
      <c r="J5" s="188"/>
      <c r="K5" s="188"/>
      <c r="L5" s="188"/>
      <c r="M5" s="188"/>
      <c r="N5" s="188"/>
    </row>
    <row r="6" spans="2:15" ht="24" customHeight="1">
      <c r="B6" s="188"/>
      <c r="C6" s="188"/>
      <c r="D6" s="188"/>
      <c r="E6" s="188"/>
      <c r="F6" s="188"/>
      <c r="G6" s="188"/>
      <c r="H6" s="188"/>
      <c r="I6" s="188"/>
      <c r="J6" s="188"/>
      <c r="K6" s="188"/>
      <c r="L6" s="188"/>
      <c r="M6" s="188"/>
      <c r="N6" s="188"/>
    </row>
    <row r="7" spans="2:15" ht="24" customHeight="1">
      <c r="B7" s="188"/>
      <c r="C7" s="188"/>
      <c r="D7" s="188"/>
      <c r="E7" s="188"/>
      <c r="F7" s="188"/>
      <c r="G7" s="188"/>
      <c r="H7" s="188"/>
      <c r="I7" s="188"/>
      <c r="J7" s="188"/>
      <c r="K7" s="188"/>
      <c r="L7" s="188"/>
      <c r="M7" s="188"/>
      <c r="N7" s="188"/>
    </row>
    <row r="9" spans="2:15" ht="18.75">
      <c r="B9" s="190" t="s">
        <v>74</v>
      </c>
      <c r="C9" s="190"/>
      <c r="D9" s="190"/>
      <c r="E9" s="190"/>
      <c r="F9" s="190"/>
      <c r="G9" s="190"/>
      <c r="I9" s="190" t="s">
        <v>75</v>
      </c>
      <c r="J9" s="190"/>
      <c r="K9" s="190"/>
      <c r="L9" s="190"/>
      <c r="M9" s="190"/>
      <c r="N9" s="190"/>
    </row>
    <row r="10" spans="2:15" ht="30" customHeight="1">
      <c r="B10" s="71" t="s">
        <v>76</v>
      </c>
      <c r="C10" s="71" t="s">
        <v>77</v>
      </c>
      <c r="D10" s="71" t="s">
        <v>78</v>
      </c>
      <c r="E10" s="71" t="s">
        <v>79</v>
      </c>
      <c r="F10" s="71" t="s">
        <v>80</v>
      </c>
      <c r="G10" s="149" t="s">
        <v>81</v>
      </c>
      <c r="I10" s="71" t="s">
        <v>76</v>
      </c>
      <c r="J10" s="71" t="s">
        <v>77</v>
      </c>
      <c r="K10" s="150" t="s">
        <v>78</v>
      </c>
      <c r="L10" s="71" t="s">
        <v>79</v>
      </c>
      <c r="M10" s="71" t="s">
        <v>80</v>
      </c>
      <c r="N10" s="71" t="s">
        <v>81</v>
      </c>
    </row>
    <row r="11" spans="2:15" s="112" customFormat="1">
      <c r="B11" s="93"/>
      <c r="C11" s="93"/>
      <c r="D11" s="89"/>
      <c r="E11" s="111"/>
      <c r="F11" s="114">
        <f>SUMIF(LtgSpaceBySpace[Fixture ID],FixtureDetails[[#This Row],[Name]],LtgSpaceBySpace[Fixtures Count])</f>
        <v>0</v>
      </c>
      <c r="G11" s="100">
        <f>SUMIF(LtgSpaceBySpace[Fixture ID],FixtureDetails[[#This Row],[Name]],LtgSpaceBySpace[Annual Energy Use  (kWh)])</f>
        <v>0</v>
      </c>
      <c r="I11" s="89"/>
      <c r="J11" s="89"/>
      <c r="K11" s="154"/>
      <c r="L11" s="111"/>
      <c r="M11" s="100">
        <f>SUMIF(LtgSpaceBySpace[Retrofit Fixture ID],ProposedFixtures[[#This Row],[ID]],LtgSpaceBySpace[Retrofit Fixture Count])</f>
        <v>0</v>
      </c>
      <c r="N11" s="100">
        <f>SUMIF(LtgSpaceBySpace[Retrofit Fixture ID],ProposedFixtures[[#This Row],[ID]],LtgSpaceBySpace[New Annual Energy Use (kWh)])</f>
        <v>0</v>
      </c>
    </row>
    <row r="12" spans="2:15" s="112" customFormat="1">
      <c r="B12" s="93"/>
      <c r="C12" s="93"/>
      <c r="D12" s="89"/>
      <c r="E12" s="111"/>
      <c r="F12" s="114">
        <f>SUMIF(LtgSpaceBySpace[Fixture ID],FixtureDetails[[#This Row],[Name]],LtgSpaceBySpace[Fixtures Count])</f>
        <v>0</v>
      </c>
      <c r="G12" s="100">
        <f>SUMIF(LtgSpaceBySpace[Fixture ID],FixtureDetails[[#This Row],[Name]],LtgSpaceBySpace[Annual Energy Use  (kWh)])</f>
        <v>0</v>
      </c>
      <c r="I12" s="89"/>
      <c r="J12" s="89"/>
      <c r="K12" s="155"/>
      <c r="L12" s="111"/>
      <c r="M12" s="100">
        <f>SUMIF(LtgSpaceBySpace[Retrofit Fixture ID],ProposedFixtures[[#This Row],[ID]],LtgSpaceBySpace[Retrofit Fixture Count])</f>
        <v>0</v>
      </c>
      <c r="N12" s="100">
        <f>SUMIF(LtgSpaceBySpace[Retrofit Fixture ID],ProposedFixtures[[#This Row],[ID]],LtgSpaceBySpace[New Annual Energy Use (kWh)])</f>
        <v>0</v>
      </c>
    </row>
    <row r="13" spans="2:15" s="112" customFormat="1">
      <c r="B13" s="93"/>
      <c r="C13" s="93"/>
      <c r="D13" s="89"/>
      <c r="E13" s="113"/>
      <c r="F13" s="114">
        <f>SUMIF(LtgSpaceBySpace[Fixture ID],FixtureDetails[[#This Row],[Name]],LtgSpaceBySpace[Fixtures Count])</f>
        <v>0</v>
      </c>
      <c r="G13" s="100">
        <f>SUMIF(LtgSpaceBySpace[Fixture ID],FixtureDetails[[#This Row],[Name]],LtgSpaceBySpace[Annual Energy Use  (kWh)])</f>
        <v>0</v>
      </c>
      <c r="I13" s="89"/>
      <c r="J13" s="89"/>
      <c r="K13" s="155"/>
      <c r="L13" s="113"/>
      <c r="M13" s="114">
        <f>SUMIF(LtgSpaceBySpace[Retrofit Fixture ID],ProposedFixtures[[#This Row],[ID]],LtgSpaceBySpace[Retrofit Fixture Count])</f>
        <v>0</v>
      </c>
      <c r="N13" s="100">
        <f>SUMIF(LtgSpaceBySpace[Retrofit Fixture ID],ProposedFixtures[[#This Row],[ID]],LtgSpaceBySpace[New Annual Energy Use (kWh)])</f>
        <v>0</v>
      </c>
      <c r="O13" s="115"/>
    </row>
    <row r="14" spans="2:15" s="112" customFormat="1">
      <c r="B14" s="93"/>
      <c r="C14" s="93"/>
      <c r="D14" s="89"/>
      <c r="E14" s="113"/>
      <c r="F14" s="100">
        <f>SUMIF(LtgSpaceBySpace[Fixture ID],FixtureDetails[[#This Row],[Name]],LtgSpaceBySpace[Fixtures Count])</f>
        <v>0</v>
      </c>
      <c r="G14" s="100">
        <f>SUMIF(LtgSpaceBySpace[Fixture ID],FixtureDetails[[#This Row],[Name]],LtgSpaceBySpace[Annual Energy Use  (kWh)])</f>
        <v>0</v>
      </c>
      <c r="I14" s="89"/>
      <c r="J14" s="89"/>
      <c r="K14" s="155"/>
      <c r="L14" s="113"/>
      <c r="M14" s="114">
        <f>SUMIF(LtgSpaceBySpace[Retrofit Fixture ID],ProposedFixtures[[#This Row],[ID]],LtgSpaceBySpace[Retrofit Fixture Count])</f>
        <v>0</v>
      </c>
      <c r="N14" s="100">
        <f>SUMIF(LtgSpaceBySpace[Retrofit Fixture ID],ProposedFixtures[[#This Row],[ID]],LtgSpaceBySpace[New Annual Energy Use (kWh)])</f>
        <v>0</v>
      </c>
    </row>
    <row r="15" spans="2:15" s="112" customFormat="1">
      <c r="B15" s="93"/>
      <c r="C15" s="93"/>
      <c r="D15" s="89"/>
      <c r="E15" s="113"/>
      <c r="F15" s="114">
        <f>SUMIF(LtgSpaceBySpace[Fixture ID],FixtureDetails[[#This Row],[Name]],LtgSpaceBySpace[Fixtures Count])</f>
        <v>0</v>
      </c>
      <c r="G15" s="100">
        <f>SUMIF(LtgSpaceBySpace[Fixture ID],FixtureDetails[[#This Row],[Name]],LtgSpaceBySpace[Annual Energy Use  (kWh)])</f>
        <v>0</v>
      </c>
      <c r="I15" s="89"/>
      <c r="J15" s="89"/>
      <c r="K15" s="155"/>
      <c r="L15" s="113"/>
      <c r="M15" s="114">
        <f>SUMIF(LtgSpaceBySpace[Retrofit Fixture ID],ProposedFixtures[[#This Row],[ID]],LtgSpaceBySpace[Retrofit Fixture Count])</f>
        <v>0</v>
      </c>
      <c r="N15" s="100">
        <f>SUMIF(LtgSpaceBySpace[Retrofit Fixture ID],ProposedFixtures[[#This Row],[ID]],LtgSpaceBySpace[New Annual Energy Use (kWh)])</f>
        <v>0</v>
      </c>
    </row>
    <row r="16" spans="2:15">
      <c r="B16" s="93"/>
      <c r="C16" s="93"/>
      <c r="D16" s="89"/>
      <c r="E16" s="111"/>
      <c r="F16" s="114">
        <f>SUMIF(LtgSpaceBySpace[Fixture ID],FixtureDetails[[#This Row],[Name]],LtgSpaceBySpace[Fixtures Count])</f>
        <v>0</v>
      </c>
      <c r="G16" s="100">
        <f>SUMIF(LtgSpaceBySpace[Fixture ID],FixtureDetails[[#This Row],[Name]],LtgSpaceBySpace[Annual Energy Use  (kWh)])</f>
        <v>0</v>
      </c>
      <c r="I16" s="89"/>
      <c r="J16" s="89"/>
      <c r="K16" s="155"/>
      <c r="L16" s="111"/>
      <c r="M16" s="100">
        <f>SUMIF(LtgSpaceBySpace[Retrofit Fixture ID],ProposedFixtures[[#This Row],[ID]],LtgSpaceBySpace[Retrofit Fixture Count])</f>
        <v>0</v>
      </c>
      <c r="N16" s="100">
        <f>SUMIF(LtgSpaceBySpace[Retrofit Fixture ID],ProposedFixtures[[#This Row],[ID]],LtgSpaceBySpace[New Annual Energy Use (kWh)])</f>
        <v>0</v>
      </c>
    </row>
    <row r="17" spans="2:14">
      <c r="B17" s="93"/>
      <c r="C17" s="93"/>
      <c r="D17" s="89"/>
      <c r="E17" s="111"/>
      <c r="F17" s="100">
        <f>SUMIF(LtgSpaceBySpace[Fixture ID],FixtureDetails[[#This Row],[Name]],LtgSpaceBySpace[Fixtures Count])</f>
        <v>0</v>
      </c>
      <c r="G17" s="100">
        <f>SUMIF(LtgSpaceBySpace[Fixture ID],FixtureDetails[[#This Row],[Name]],LtgSpaceBySpace[Annual Energy Use  (kWh)])</f>
        <v>0</v>
      </c>
      <c r="I17" s="89"/>
      <c r="J17" s="89"/>
      <c r="K17" s="155"/>
      <c r="L17" s="111"/>
      <c r="M17" s="100">
        <f>SUMIF(LtgSpaceBySpace[Retrofit Fixture ID],ProposedFixtures[[#This Row],[ID]],LtgSpaceBySpace[Retrofit Fixture Count])</f>
        <v>0</v>
      </c>
      <c r="N17" s="100">
        <f>SUMIF(LtgSpaceBySpace[Retrofit Fixture ID],ProposedFixtures[[#This Row],[ID]],LtgSpaceBySpace[New Annual Energy Use (kWh)])</f>
        <v>0</v>
      </c>
    </row>
    <row r="18" spans="2:14">
      <c r="B18" s="93"/>
      <c r="C18" s="93"/>
      <c r="D18" s="89"/>
      <c r="E18" s="111"/>
      <c r="F18" s="114">
        <f>SUMIF(LtgSpaceBySpace[Fixture ID],FixtureDetails[[#This Row],[Name]],LtgSpaceBySpace[Fixtures Count])</f>
        <v>0</v>
      </c>
      <c r="G18" s="100">
        <f>SUMIF(LtgSpaceBySpace[Fixture ID],FixtureDetails[[#This Row],[Name]],LtgSpaceBySpace[Annual Energy Use  (kWh)])</f>
        <v>0</v>
      </c>
      <c r="I18" s="89"/>
      <c r="J18" s="89"/>
      <c r="K18" s="156"/>
      <c r="L18" s="111"/>
      <c r="M18" s="100">
        <f>SUMIF(LtgSpaceBySpace[Retrofit Fixture ID],ProposedFixtures[[#This Row],[ID]],LtgSpaceBySpace[Retrofit Fixture Count])</f>
        <v>0</v>
      </c>
      <c r="N18" s="100">
        <f>SUMIF(LtgSpaceBySpace[Retrofit Fixture ID],ProposedFixtures[[#This Row],[ID]],LtgSpaceBySpace[New Annual Energy Use (kWh)])</f>
        <v>0</v>
      </c>
    </row>
  </sheetData>
  <sheetProtection sheet="1" objects="1" scenarios="1"/>
  <protectedRanges>
    <protectedRange sqref="B11:E18" name="Existing Fixtures"/>
    <protectedRange sqref="I11:L18" name="Retrofit Fixtures"/>
  </protectedRanges>
  <mergeCells count="3">
    <mergeCell ref="B4:N7"/>
    <mergeCell ref="B9:G9"/>
    <mergeCell ref="I9:N9"/>
  </mergeCells>
  <dataValidations count="1">
    <dataValidation type="decimal" operator="greaterThanOrEqual" allowBlank="1" showInputMessage="1" showErrorMessage="1" errorTitle="Input Error" error="Please enter the wattage number" sqref="L11:L18 E11:E18" xr:uid="{328E7BA6-BB3A-4518-B629-0579A0910371}">
      <formula1>0</formula1>
    </dataValidation>
  </dataValidations>
  <pageMargins left="0.7" right="0.7" top="0.75" bottom="0.75" header="0.3" footer="0.3"/>
  <pageSetup orientation="portrait"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CCE9-24B4-42E9-BADC-3E4EA246F76A}">
  <sheetPr codeName="Sheet11">
    <pageSetUpPr fitToPage="1"/>
  </sheetPr>
  <dimension ref="B2:W27"/>
  <sheetViews>
    <sheetView showGridLines="0" topLeftCell="A4" zoomScaleNormal="100" zoomScaleSheetLayoutView="130" workbookViewId="0">
      <selection activeCell="Q9" sqref="Q9"/>
    </sheetView>
  </sheetViews>
  <sheetFormatPr defaultColWidth="8.85546875" defaultRowHeight="15"/>
  <cols>
    <col min="1" max="1" width="2.7109375" style="59" customWidth="1"/>
    <col min="2" max="3" width="20.42578125" style="59" customWidth="1"/>
    <col min="4" max="4" width="12.85546875" style="59" customWidth="1"/>
    <col min="5" max="5" width="15.28515625" style="59" bestFit="1" customWidth="1"/>
    <col min="6" max="6" width="12.28515625" style="59" customWidth="1"/>
    <col min="7" max="7" width="15.42578125" style="59" customWidth="1"/>
    <col min="8" max="8" width="14.28515625" style="59" bestFit="1" customWidth="1"/>
    <col min="9" max="9" width="13.42578125" style="59" bestFit="1" customWidth="1"/>
    <col min="10" max="10" width="13.28515625" style="59" customWidth="1"/>
    <col min="11" max="11" width="13.7109375" style="59" customWidth="1"/>
    <col min="12" max="12" width="17" style="59" customWidth="1"/>
    <col min="13" max="13" width="18.5703125" style="59" bestFit="1" customWidth="1"/>
    <col min="14" max="14" width="19.140625" style="59" bestFit="1" customWidth="1"/>
    <col min="15" max="15" width="12.28515625" style="59" bestFit="1" customWidth="1"/>
    <col min="16" max="16" width="12.28515625" style="59" hidden="1" customWidth="1"/>
    <col min="17" max="17" width="15.5703125" style="59" bestFit="1" customWidth="1"/>
    <col min="18" max="18" width="18.5703125" style="59" bestFit="1" customWidth="1"/>
    <col min="19" max="19" width="15" style="59" bestFit="1" customWidth="1"/>
    <col min="20" max="20" width="14.5703125" style="59" customWidth="1"/>
    <col min="21" max="16384" width="8.85546875" style="59"/>
  </cols>
  <sheetData>
    <row r="2" spans="2:23" ht="21" customHeight="1">
      <c r="B2" s="152" t="s">
        <v>82</v>
      </c>
      <c r="H2" s="68"/>
      <c r="I2" s="191"/>
      <c r="J2" s="191"/>
      <c r="L2" s="152" t="s">
        <v>83</v>
      </c>
    </row>
    <row r="3" spans="2:23" ht="12" customHeight="1">
      <c r="L3" s="151"/>
      <c r="N3" s="70"/>
      <c r="O3" s="70"/>
      <c r="P3" s="70"/>
      <c r="Q3" s="70"/>
      <c r="R3" s="70"/>
      <c r="S3" s="70"/>
      <c r="T3" s="70"/>
      <c r="U3" s="70"/>
      <c r="V3" s="70"/>
      <c r="W3" s="70"/>
    </row>
    <row r="4" spans="2:23" ht="30" customHeight="1">
      <c r="B4" s="195" t="s">
        <v>84</v>
      </c>
      <c r="C4" s="196"/>
      <c r="D4" s="196"/>
      <c r="E4" s="196"/>
      <c r="F4" s="196"/>
      <c r="G4" s="196"/>
      <c r="H4" s="196"/>
      <c r="I4" s="196"/>
      <c r="J4" s="196"/>
      <c r="K4" s="196"/>
      <c r="L4" s="194" t="s">
        <v>85</v>
      </c>
      <c r="M4" s="194"/>
      <c r="N4" s="194"/>
      <c r="O4" s="194"/>
      <c r="P4" s="194"/>
      <c r="Q4" s="194"/>
      <c r="R4" s="194"/>
      <c r="S4" s="194"/>
      <c r="U4" s="70"/>
      <c r="V4" s="70"/>
      <c r="W4" s="70"/>
    </row>
    <row r="5" spans="2:23" ht="30" customHeight="1">
      <c r="B5" s="197"/>
      <c r="C5" s="198"/>
      <c r="D5" s="198"/>
      <c r="E5" s="198"/>
      <c r="F5" s="198"/>
      <c r="G5" s="198"/>
      <c r="H5" s="198"/>
      <c r="I5" s="198"/>
      <c r="J5" s="198"/>
      <c r="K5" s="198"/>
      <c r="L5" s="194"/>
      <c r="M5" s="194"/>
      <c r="N5" s="194"/>
      <c r="O5" s="194"/>
      <c r="P5" s="194"/>
      <c r="Q5" s="194"/>
      <c r="R5" s="194"/>
      <c r="S5" s="194"/>
      <c r="U5" s="70"/>
    </row>
    <row r="6" spans="2:23" ht="30" customHeight="1">
      <c r="B6" s="197"/>
      <c r="C6" s="198"/>
      <c r="D6" s="198"/>
      <c r="E6" s="198"/>
      <c r="F6" s="198"/>
      <c r="G6" s="198"/>
      <c r="H6" s="198"/>
      <c r="I6" s="198"/>
      <c r="J6" s="198"/>
      <c r="K6" s="198"/>
      <c r="L6" s="194"/>
      <c r="M6" s="194"/>
      <c r="N6" s="194"/>
      <c r="O6" s="194"/>
      <c r="P6" s="194"/>
      <c r="Q6" s="194"/>
      <c r="R6" s="194"/>
      <c r="S6" s="194"/>
      <c r="U6" s="70"/>
    </row>
    <row r="7" spans="2:23" ht="12" customHeight="1">
      <c r="B7" s="122"/>
      <c r="L7" s="118"/>
      <c r="M7" s="70"/>
      <c r="N7" s="70"/>
      <c r="O7" s="70"/>
      <c r="P7" s="70"/>
      <c r="Q7" s="70"/>
      <c r="S7" s="119"/>
      <c r="U7" s="70"/>
    </row>
    <row r="8" spans="2:23">
      <c r="B8" s="192" t="s">
        <v>86</v>
      </c>
      <c r="C8" s="144" t="s">
        <v>87</v>
      </c>
      <c r="D8" s="145"/>
      <c r="E8" s="146"/>
      <c r="F8" s="147"/>
      <c r="L8" s="132" t="s">
        <v>88</v>
      </c>
      <c r="M8" s="129">
        <f>SUM(LtgSpaceBySpace[Annual Energy Savings (kWh)])</f>
        <v>0</v>
      </c>
      <c r="N8" s="124" t="s">
        <v>89</v>
      </c>
      <c r="O8" s="133">
        <v>7000</v>
      </c>
      <c r="P8" s="139"/>
      <c r="Q8" s="124" t="s">
        <v>90</v>
      </c>
      <c r="R8" s="126">
        <f>IF(SUM(ProjectCost)&gt;0,ProjectCost-UtilityIncentive,"")</f>
        <v>5000</v>
      </c>
      <c r="S8" s="116"/>
    </row>
    <row r="9" spans="2:23" ht="14.45" customHeight="1">
      <c r="B9" s="193"/>
      <c r="C9" s="75" t="s">
        <v>91</v>
      </c>
      <c r="D9" s="76" t="s">
        <v>92</v>
      </c>
      <c r="E9" s="76" t="s">
        <v>93</v>
      </c>
      <c r="F9" s="77" t="s">
        <v>94</v>
      </c>
      <c r="L9" s="132" t="s">
        <v>95</v>
      </c>
      <c r="M9" s="126">
        <f>AnnualSavingsKWH*CostPerKWH</f>
        <v>0</v>
      </c>
      <c r="N9" s="124" t="s">
        <v>96</v>
      </c>
      <c r="O9" s="133">
        <v>2000</v>
      </c>
      <c r="P9" s="139"/>
      <c r="Q9" s="125" t="s">
        <v>97</v>
      </c>
      <c r="R9" s="127" t="str">
        <f>IF(AND(SUM(NetCost)&gt;0,AnnualSavingsCost&gt;0),(NetCost)/AnnualSavingsCost,"")</f>
        <v/>
      </c>
      <c r="S9" s="116"/>
    </row>
    <row r="10" spans="2:23" ht="14.45" customHeight="1">
      <c r="B10" s="74">
        <v>0.09</v>
      </c>
      <c r="C10" s="73">
        <v>10</v>
      </c>
      <c r="D10" s="73">
        <v>5</v>
      </c>
      <c r="E10" s="73">
        <v>40</v>
      </c>
      <c r="F10" s="102">
        <f>C10*D10*E10</f>
        <v>2000</v>
      </c>
      <c r="L10" s="132" t="s">
        <v>98</v>
      </c>
      <c r="M10" s="130" t="str">
        <f>IF(BuildingDetails[[#Totals],[Floor Area 
(SF)]]&gt;0,0.9*AnnualSavingsKWH*kBtuPerkWh/BuildingDetails[[#Totals],[Floor Area 
(SF)]],"")</f>
        <v/>
      </c>
      <c r="Q10" s="125" t="s">
        <v>99</v>
      </c>
      <c r="R10" s="128" t="str">
        <f>IF(SUM(R9)&gt;0,1/R9,"")</f>
        <v/>
      </c>
      <c r="S10" s="116"/>
    </row>
    <row r="11" spans="2:23" ht="12" customHeight="1">
      <c r="B11" s="122"/>
      <c r="K11" s="69"/>
      <c r="L11" s="131"/>
      <c r="S11" s="116"/>
    </row>
    <row r="12" spans="2:23" ht="60" customHeight="1">
      <c r="B12" s="123" t="s">
        <v>100</v>
      </c>
      <c r="C12" s="72" t="s">
        <v>101</v>
      </c>
      <c r="D12" s="72" t="s">
        <v>102</v>
      </c>
      <c r="E12" s="72" t="s">
        <v>103</v>
      </c>
      <c r="F12" s="72" t="s">
        <v>104</v>
      </c>
      <c r="G12" s="109" t="s">
        <v>105</v>
      </c>
      <c r="H12" s="72" t="s">
        <v>106</v>
      </c>
      <c r="I12" s="72" t="s">
        <v>107</v>
      </c>
      <c r="J12" s="72" t="s">
        <v>108</v>
      </c>
      <c r="K12" s="72" t="s">
        <v>109</v>
      </c>
      <c r="L12" s="121" t="s">
        <v>110</v>
      </c>
      <c r="M12" s="109" t="s">
        <v>111</v>
      </c>
      <c r="N12" s="72" t="s">
        <v>112</v>
      </c>
      <c r="O12" s="72" t="s">
        <v>113</v>
      </c>
      <c r="P12" s="72" t="s">
        <v>114</v>
      </c>
      <c r="Q12" s="72" t="s">
        <v>115</v>
      </c>
      <c r="R12" s="117" t="s">
        <v>116</v>
      </c>
      <c r="S12" s="120" t="s">
        <v>117</v>
      </c>
    </row>
    <row r="13" spans="2:23" ht="24" customHeight="1">
      <c r="B13" s="89"/>
      <c r="C13" s="90" t="s">
        <v>57</v>
      </c>
      <c r="D13" s="89">
        <v>1</v>
      </c>
      <c r="E13" s="93">
        <v>20</v>
      </c>
      <c r="F13" s="94">
        <v>2000</v>
      </c>
      <c r="G13" s="93" t="s">
        <v>118</v>
      </c>
      <c r="H13" s="99">
        <f>IFERROR(VLOOKUP(LtgSpaceBySpace[[#This Row],[Fixture ID]],FixtureDetails[],4,FALSE),0)</f>
        <v>0</v>
      </c>
      <c r="I13" s="135">
        <f>LtgSpaceBySpace[[#This Row],[Fixtures Count]]*LtgSpaceBySpace[[#This Row],[Fixture Watts (W)]]</f>
        <v>0</v>
      </c>
      <c r="J13" s="135">
        <f>LtgSpaceBySpace[[#This Row],[Load (W)]]/1000*LtgSpaceBySpace[[#This Row],[Annual Operating Hours ]]</f>
        <v>0</v>
      </c>
      <c r="K13" s="136">
        <f>LtgSpaceBySpace[[#This Row],[Annual Energy Use  (kWh)]]*CostPerKWH</f>
        <v>0</v>
      </c>
      <c r="L13" s="93"/>
      <c r="M13" s="93"/>
      <c r="N13" s="99">
        <f>IFERROR(VLOOKUP(LtgSpaceBySpace[[#This Row],[Retrofit Fixture ID]],ProposedFixtures[],4,FALSE),0)</f>
        <v>0</v>
      </c>
      <c r="O13" s="100">
        <f>LtgSpaceBySpace[[#This Row],[Retrofit Fixture Count]]*LtgSpaceBySpace[[#This Row],[New Fixture Watts (W)]]</f>
        <v>0</v>
      </c>
      <c r="P13" s="100">
        <f>IF(LtgSpaceBySpace[[#This Row],[New Load (W)]]&gt;0,LtgSpaceBySpace[[#This Row],[New Load (W)]],LtgSpaceBySpace[[#This Row],[Load (W)]])</f>
        <v>0</v>
      </c>
      <c r="Q13" s="100">
        <f>LtgSpaceBySpace[[#This Row],[New Load (W)]]/1000*LtgSpaceBySpace[[#This Row],[Annual Operating Hours ]]</f>
        <v>0</v>
      </c>
      <c r="R13" s="100">
        <f>IF(AND(LtgSpaceBySpace[[#This Row],[Retrofit Fixture ID]]&lt;&gt;"",LtgSpaceBySpace[[#This Row],[Retrofit Fixture Count]]&gt;0),LtgSpaceBySpace[[#This Row],[Annual Energy Use  (kWh)]]-LtgSpaceBySpace[[#This Row],[New Annual Energy Use (kWh)]],0)</f>
        <v>0</v>
      </c>
      <c r="S13" s="101">
        <f>LtgSpaceBySpace[[#This Row],[New Annual Energy Use (kWh)]]*CostPerKWH</f>
        <v>0</v>
      </c>
    </row>
    <row r="14" spans="2:23" ht="24" customHeight="1">
      <c r="B14" s="89"/>
      <c r="C14" s="90" t="s">
        <v>60</v>
      </c>
      <c r="D14" s="89">
        <v>3</v>
      </c>
      <c r="E14" s="93">
        <v>10</v>
      </c>
      <c r="F14" s="94">
        <v>2000</v>
      </c>
      <c r="G14" s="93" t="s">
        <v>119</v>
      </c>
      <c r="H14" s="99">
        <f>IFERROR(VLOOKUP(LtgSpaceBySpace[[#This Row],[Fixture ID]],FixtureDetails[],4,FALSE),0)</f>
        <v>0</v>
      </c>
      <c r="I14" s="135">
        <f>LtgSpaceBySpace[[#This Row],[Fixtures Count]]*LtgSpaceBySpace[[#This Row],[Fixture Watts (W)]]</f>
        <v>0</v>
      </c>
      <c r="J14" s="135">
        <f>LtgSpaceBySpace[[#This Row],[Load (W)]]/1000*LtgSpaceBySpace[[#This Row],[Annual Operating Hours ]]</f>
        <v>0</v>
      </c>
      <c r="K14" s="136">
        <f>LtgSpaceBySpace[[#This Row],[Annual Energy Use  (kWh)]]*CostPerKWH</f>
        <v>0</v>
      </c>
      <c r="L14" s="93">
        <v>1</v>
      </c>
      <c r="M14" s="93">
        <v>10</v>
      </c>
      <c r="N14" s="99">
        <f>IFERROR(VLOOKUP(LtgSpaceBySpace[[#This Row],[Retrofit Fixture ID]],ProposedFixtures[],4,FALSE),0)</f>
        <v>0</v>
      </c>
      <c r="O14" s="100">
        <f>LtgSpaceBySpace[[#This Row],[Retrofit Fixture Count]]*LtgSpaceBySpace[[#This Row],[New Fixture Watts (W)]]</f>
        <v>0</v>
      </c>
      <c r="P14" s="100">
        <f>IF(LtgSpaceBySpace[[#This Row],[New Load (W)]]&gt;0,LtgSpaceBySpace[[#This Row],[New Load (W)]],LtgSpaceBySpace[[#This Row],[Load (W)]])</f>
        <v>0</v>
      </c>
      <c r="Q14" s="100">
        <f>LtgSpaceBySpace[[#This Row],[New Load (W)]]/1000*LtgSpaceBySpace[[#This Row],[Annual Operating Hours ]]</f>
        <v>0</v>
      </c>
      <c r="R14" s="100">
        <f>IF(AND(LtgSpaceBySpace[[#This Row],[Retrofit Fixture ID]]&lt;&gt;"",LtgSpaceBySpace[[#This Row],[Retrofit Fixture Count]]&gt;0),LtgSpaceBySpace[[#This Row],[Annual Energy Use  (kWh)]]-LtgSpaceBySpace[[#This Row],[New Annual Energy Use (kWh)]],0)</f>
        <v>0</v>
      </c>
      <c r="S14" s="101">
        <f>LtgSpaceBySpace[[#This Row],[New Annual Energy Use (kWh)]]*CostPerKWH</f>
        <v>0</v>
      </c>
    </row>
    <row r="15" spans="2:23" ht="24" customHeight="1">
      <c r="B15" s="89"/>
      <c r="C15" s="90"/>
      <c r="D15" s="89"/>
      <c r="E15" s="93"/>
      <c r="F15" s="94"/>
      <c r="G15" s="93"/>
      <c r="H15" s="99">
        <f>IFERROR(VLOOKUP(LtgSpaceBySpace[[#This Row],[Fixture ID]],FixtureDetails[],4,FALSE),0)</f>
        <v>0</v>
      </c>
      <c r="I15" s="135">
        <f>LtgSpaceBySpace[[#This Row],[Fixtures Count]]*LtgSpaceBySpace[[#This Row],[Fixture Watts (W)]]</f>
        <v>0</v>
      </c>
      <c r="J15" s="135">
        <f>LtgSpaceBySpace[[#This Row],[Load (W)]]/1000*LtgSpaceBySpace[[#This Row],[Annual Operating Hours ]]</f>
        <v>0</v>
      </c>
      <c r="K15" s="136">
        <f>LtgSpaceBySpace[[#This Row],[Annual Energy Use  (kWh)]]*CostPerKWH</f>
        <v>0</v>
      </c>
      <c r="L15" s="93"/>
      <c r="M15" s="93"/>
      <c r="N15" s="99">
        <f>IFERROR(VLOOKUP(LtgSpaceBySpace[[#This Row],[Retrofit Fixture ID]],ProposedFixtures[],4,FALSE),0)</f>
        <v>0</v>
      </c>
      <c r="O15" s="100">
        <f>LtgSpaceBySpace[[#This Row],[Retrofit Fixture Count]]*LtgSpaceBySpace[[#This Row],[New Fixture Watts (W)]]</f>
        <v>0</v>
      </c>
      <c r="P15" s="100">
        <f>IF(LtgSpaceBySpace[[#This Row],[New Load (W)]]&gt;0,LtgSpaceBySpace[[#This Row],[New Load (W)]],LtgSpaceBySpace[[#This Row],[Load (W)]])</f>
        <v>0</v>
      </c>
      <c r="Q15" s="100">
        <f>LtgSpaceBySpace[[#This Row],[New Load (W)]]/1000*LtgSpaceBySpace[[#This Row],[Annual Operating Hours ]]</f>
        <v>0</v>
      </c>
      <c r="R15" s="100">
        <f>IF(AND(LtgSpaceBySpace[[#This Row],[Retrofit Fixture ID]]&lt;&gt;"",LtgSpaceBySpace[[#This Row],[Retrofit Fixture Count]]&gt;0),LtgSpaceBySpace[[#This Row],[Annual Energy Use  (kWh)]]-LtgSpaceBySpace[[#This Row],[New Annual Energy Use (kWh)]],0)</f>
        <v>0</v>
      </c>
      <c r="S15" s="101">
        <f>LtgSpaceBySpace[[#This Row],[New Annual Energy Use (kWh)]]*CostPerKWH</f>
        <v>0</v>
      </c>
    </row>
    <row r="16" spans="2:23" ht="24" customHeight="1">
      <c r="B16" s="89"/>
      <c r="C16" s="90"/>
      <c r="D16" s="89"/>
      <c r="E16" s="93"/>
      <c r="F16" s="94"/>
      <c r="G16" s="93"/>
      <c r="H16" s="99">
        <f>IFERROR(VLOOKUP(LtgSpaceBySpace[[#This Row],[Fixture ID]],FixtureDetails[],4,FALSE),0)</f>
        <v>0</v>
      </c>
      <c r="I16" s="135">
        <f>LtgSpaceBySpace[[#This Row],[Fixtures Count]]*LtgSpaceBySpace[[#This Row],[Fixture Watts (W)]]</f>
        <v>0</v>
      </c>
      <c r="J16" s="135">
        <f>LtgSpaceBySpace[[#This Row],[Load (W)]]/1000*LtgSpaceBySpace[[#This Row],[Annual Operating Hours ]]</f>
        <v>0</v>
      </c>
      <c r="K16" s="136">
        <f>LtgSpaceBySpace[[#This Row],[Annual Energy Use  (kWh)]]*CostPerKWH</f>
        <v>0</v>
      </c>
      <c r="L16" s="93"/>
      <c r="M16" s="93"/>
      <c r="N16" s="99">
        <f>IFERROR(VLOOKUP(LtgSpaceBySpace[[#This Row],[Retrofit Fixture ID]],ProposedFixtures[],4,FALSE),0)</f>
        <v>0</v>
      </c>
      <c r="O16" s="100">
        <f>LtgSpaceBySpace[[#This Row],[Retrofit Fixture Count]]*LtgSpaceBySpace[[#This Row],[New Fixture Watts (W)]]</f>
        <v>0</v>
      </c>
      <c r="P16" s="100">
        <f>IF(LtgSpaceBySpace[[#This Row],[New Load (W)]]&gt;0,LtgSpaceBySpace[[#This Row],[New Load (W)]],LtgSpaceBySpace[[#This Row],[Load (W)]])</f>
        <v>0</v>
      </c>
      <c r="Q16" s="100">
        <f>LtgSpaceBySpace[[#This Row],[New Load (W)]]/1000*LtgSpaceBySpace[[#This Row],[Annual Operating Hours ]]</f>
        <v>0</v>
      </c>
      <c r="R16" s="100">
        <f>IF(AND(LtgSpaceBySpace[[#This Row],[Retrofit Fixture ID]]&lt;&gt;"",LtgSpaceBySpace[[#This Row],[Retrofit Fixture Count]]&gt;0),LtgSpaceBySpace[[#This Row],[Annual Energy Use  (kWh)]]-LtgSpaceBySpace[[#This Row],[New Annual Energy Use (kWh)]],0)</f>
        <v>0</v>
      </c>
      <c r="S16" s="101">
        <f>LtgSpaceBySpace[[#This Row],[New Annual Energy Use (kWh)]]*CostPerKWH</f>
        <v>0</v>
      </c>
    </row>
    <row r="17" spans="2:19" ht="24" customHeight="1">
      <c r="B17" s="89"/>
      <c r="C17" s="90"/>
      <c r="D17" s="89"/>
      <c r="E17" s="93"/>
      <c r="F17" s="94"/>
      <c r="G17" s="93"/>
      <c r="H17" s="99">
        <f>IFERROR(VLOOKUP(LtgSpaceBySpace[[#This Row],[Fixture ID]],FixtureDetails[],4,FALSE),0)</f>
        <v>0</v>
      </c>
      <c r="I17" s="135">
        <f>LtgSpaceBySpace[[#This Row],[Fixtures Count]]*LtgSpaceBySpace[[#This Row],[Fixture Watts (W)]]</f>
        <v>0</v>
      </c>
      <c r="J17" s="135">
        <f>LtgSpaceBySpace[[#This Row],[Load (W)]]/1000*LtgSpaceBySpace[[#This Row],[Annual Operating Hours ]]</f>
        <v>0</v>
      </c>
      <c r="K17" s="136">
        <f>LtgSpaceBySpace[[#This Row],[Annual Energy Use  (kWh)]]*CostPerKWH</f>
        <v>0</v>
      </c>
      <c r="L17" s="93"/>
      <c r="M17" s="93"/>
      <c r="N17" s="99">
        <f>IFERROR(VLOOKUP(LtgSpaceBySpace[[#This Row],[Retrofit Fixture ID]],ProposedFixtures[],4,FALSE),0)</f>
        <v>0</v>
      </c>
      <c r="O17" s="100">
        <f>LtgSpaceBySpace[[#This Row],[Retrofit Fixture Count]]*LtgSpaceBySpace[[#This Row],[New Fixture Watts (W)]]</f>
        <v>0</v>
      </c>
      <c r="P17" s="100">
        <f>IF(LtgSpaceBySpace[[#This Row],[New Load (W)]]&gt;0,LtgSpaceBySpace[[#This Row],[New Load (W)]],LtgSpaceBySpace[[#This Row],[Load (W)]])</f>
        <v>0</v>
      </c>
      <c r="Q17" s="100">
        <f>LtgSpaceBySpace[[#This Row],[New Load (W)]]/1000*LtgSpaceBySpace[[#This Row],[Annual Operating Hours ]]</f>
        <v>0</v>
      </c>
      <c r="R17" s="100">
        <f>IF(AND(LtgSpaceBySpace[[#This Row],[Retrofit Fixture ID]]&lt;&gt;"",LtgSpaceBySpace[[#This Row],[Retrofit Fixture Count]]&gt;0),LtgSpaceBySpace[[#This Row],[Annual Energy Use  (kWh)]]-LtgSpaceBySpace[[#This Row],[New Annual Energy Use (kWh)]],0)</f>
        <v>0</v>
      </c>
      <c r="S17" s="101">
        <f>LtgSpaceBySpace[[#This Row],[New Annual Energy Use (kWh)]]*CostPerKWH</f>
        <v>0</v>
      </c>
    </row>
    <row r="18" spans="2:19" ht="24" customHeight="1">
      <c r="B18" s="89"/>
      <c r="C18" s="90"/>
      <c r="D18" s="89"/>
      <c r="E18" s="93"/>
      <c r="F18" s="94"/>
      <c r="G18" s="93"/>
      <c r="H18" s="99">
        <f>IFERROR(VLOOKUP(LtgSpaceBySpace[[#This Row],[Fixture ID]],FixtureDetails[],4,FALSE),0)</f>
        <v>0</v>
      </c>
      <c r="I18" s="135">
        <f>LtgSpaceBySpace[[#This Row],[Fixtures Count]]*LtgSpaceBySpace[[#This Row],[Fixture Watts (W)]]</f>
        <v>0</v>
      </c>
      <c r="J18" s="135">
        <f>LtgSpaceBySpace[[#This Row],[Load (W)]]/1000*LtgSpaceBySpace[[#This Row],[Annual Operating Hours ]]</f>
        <v>0</v>
      </c>
      <c r="K18" s="136">
        <f>LtgSpaceBySpace[[#This Row],[Annual Energy Use  (kWh)]]*CostPerKWH</f>
        <v>0</v>
      </c>
      <c r="L18" s="93"/>
      <c r="M18" s="93"/>
      <c r="N18" s="99">
        <f>IFERROR(VLOOKUP(LtgSpaceBySpace[[#This Row],[Retrofit Fixture ID]],ProposedFixtures[],4,FALSE),0)</f>
        <v>0</v>
      </c>
      <c r="O18" s="100">
        <f>LtgSpaceBySpace[[#This Row],[Retrofit Fixture Count]]*LtgSpaceBySpace[[#This Row],[New Fixture Watts (W)]]</f>
        <v>0</v>
      </c>
      <c r="P18" s="100">
        <f>IF(LtgSpaceBySpace[[#This Row],[New Load (W)]]&gt;0,LtgSpaceBySpace[[#This Row],[New Load (W)]],LtgSpaceBySpace[[#This Row],[Load (W)]])</f>
        <v>0</v>
      </c>
      <c r="Q18" s="100">
        <f>LtgSpaceBySpace[[#This Row],[New Load (W)]]/1000*LtgSpaceBySpace[[#This Row],[Annual Operating Hours ]]</f>
        <v>0</v>
      </c>
      <c r="R18" s="100">
        <f>IF(AND(LtgSpaceBySpace[[#This Row],[Retrofit Fixture ID]]&lt;&gt;"",LtgSpaceBySpace[[#This Row],[Retrofit Fixture Count]]&gt;0),LtgSpaceBySpace[[#This Row],[Annual Energy Use  (kWh)]]-LtgSpaceBySpace[[#This Row],[New Annual Energy Use (kWh)]],0)</f>
        <v>0</v>
      </c>
      <c r="S18" s="101">
        <f>LtgSpaceBySpace[[#This Row],[New Annual Energy Use (kWh)]]*CostPerKWH</f>
        <v>0</v>
      </c>
    </row>
    <row r="19" spans="2:19" ht="24" customHeight="1">
      <c r="B19" s="89"/>
      <c r="C19" s="90"/>
      <c r="D19" s="89"/>
      <c r="E19" s="93"/>
      <c r="F19" s="94"/>
      <c r="G19" s="93"/>
      <c r="H19" s="99">
        <f>IFERROR(VLOOKUP(LtgSpaceBySpace[[#This Row],[Fixture ID]],FixtureDetails[],4,FALSE),0)</f>
        <v>0</v>
      </c>
      <c r="I19" s="135">
        <f>LtgSpaceBySpace[[#This Row],[Fixtures Count]]*LtgSpaceBySpace[[#This Row],[Fixture Watts (W)]]</f>
        <v>0</v>
      </c>
      <c r="J19" s="135">
        <f>LtgSpaceBySpace[[#This Row],[Load (W)]]/1000*LtgSpaceBySpace[[#This Row],[Annual Operating Hours ]]</f>
        <v>0</v>
      </c>
      <c r="K19" s="136">
        <f>LtgSpaceBySpace[[#This Row],[Annual Energy Use  (kWh)]]*CostPerKWH</f>
        <v>0</v>
      </c>
      <c r="L19" s="93"/>
      <c r="M19" s="93"/>
      <c r="N19" s="99">
        <f>IFERROR(VLOOKUP(LtgSpaceBySpace[[#This Row],[Retrofit Fixture ID]],ProposedFixtures[],4,FALSE),0)</f>
        <v>0</v>
      </c>
      <c r="O19" s="100">
        <f>LtgSpaceBySpace[[#This Row],[Retrofit Fixture Count]]*LtgSpaceBySpace[[#This Row],[New Fixture Watts (W)]]</f>
        <v>0</v>
      </c>
      <c r="P19" s="100">
        <f>IF(LtgSpaceBySpace[[#This Row],[New Load (W)]]&gt;0,LtgSpaceBySpace[[#This Row],[New Load (W)]],LtgSpaceBySpace[[#This Row],[Load (W)]])</f>
        <v>0</v>
      </c>
      <c r="Q19" s="100">
        <f>LtgSpaceBySpace[[#This Row],[New Load (W)]]/1000*LtgSpaceBySpace[[#This Row],[Annual Operating Hours ]]</f>
        <v>0</v>
      </c>
      <c r="R19" s="100">
        <f>IF(AND(LtgSpaceBySpace[[#This Row],[Retrofit Fixture ID]]&lt;&gt;"",LtgSpaceBySpace[[#This Row],[Retrofit Fixture Count]]&gt;0),LtgSpaceBySpace[[#This Row],[Annual Energy Use  (kWh)]]-LtgSpaceBySpace[[#This Row],[New Annual Energy Use (kWh)]],0)</f>
        <v>0</v>
      </c>
      <c r="S19" s="101">
        <f>LtgSpaceBySpace[[#This Row],[New Annual Energy Use (kWh)]]*CostPerKWH</f>
        <v>0</v>
      </c>
    </row>
    <row r="20" spans="2:19" ht="24" customHeight="1">
      <c r="B20" s="89"/>
      <c r="C20" s="90"/>
      <c r="D20" s="89"/>
      <c r="E20" s="93"/>
      <c r="F20" s="94"/>
      <c r="G20" s="93"/>
      <c r="H20" s="99">
        <f>IFERROR(VLOOKUP(LtgSpaceBySpace[[#This Row],[Fixture ID]],FixtureDetails[],4,FALSE),0)</f>
        <v>0</v>
      </c>
      <c r="I20" s="135">
        <f>LtgSpaceBySpace[[#This Row],[Fixtures Count]]*LtgSpaceBySpace[[#This Row],[Fixture Watts (W)]]</f>
        <v>0</v>
      </c>
      <c r="J20" s="135">
        <f>LtgSpaceBySpace[[#This Row],[Load (W)]]/1000*LtgSpaceBySpace[[#This Row],[Annual Operating Hours ]]</f>
        <v>0</v>
      </c>
      <c r="K20" s="136">
        <f>LtgSpaceBySpace[[#This Row],[Annual Energy Use  (kWh)]]*CostPerKWH</f>
        <v>0</v>
      </c>
      <c r="L20" s="93"/>
      <c r="M20" s="93"/>
      <c r="N20" s="99">
        <f>IFERROR(VLOOKUP(LtgSpaceBySpace[[#This Row],[Retrofit Fixture ID]],ProposedFixtures[],4,FALSE),0)</f>
        <v>0</v>
      </c>
      <c r="O20" s="100">
        <f>LtgSpaceBySpace[[#This Row],[Retrofit Fixture Count]]*LtgSpaceBySpace[[#This Row],[New Fixture Watts (W)]]</f>
        <v>0</v>
      </c>
      <c r="P20" s="100">
        <f>IF(LtgSpaceBySpace[[#This Row],[New Load (W)]]&gt;0,LtgSpaceBySpace[[#This Row],[New Load (W)]],LtgSpaceBySpace[[#This Row],[Load (W)]])</f>
        <v>0</v>
      </c>
      <c r="Q20" s="100">
        <f>LtgSpaceBySpace[[#This Row],[New Load (W)]]/1000*LtgSpaceBySpace[[#This Row],[Annual Operating Hours ]]</f>
        <v>0</v>
      </c>
      <c r="R20" s="100">
        <f>IF(AND(LtgSpaceBySpace[[#This Row],[Retrofit Fixture ID]]&lt;&gt;"",LtgSpaceBySpace[[#This Row],[Retrofit Fixture Count]]&gt;0),LtgSpaceBySpace[[#This Row],[Annual Energy Use  (kWh)]]-LtgSpaceBySpace[[#This Row],[New Annual Energy Use (kWh)]],0)</f>
        <v>0</v>
      </c>
      <c r="S20" s="101">
        <f>LtgSpaceBySpace[[#This Row],[New Annual Energy Use (kWh)]]*CostPerKWH</f>
        <v>0</v>
      </c>
    </row>
    <row r="21" spans="2:19" ht="24" customHeight="1">
      <c r="B21" s="89"/>
      <c r="C21" s="90"/>
      <c r="D21" s="89"/>
      <c r="E21" s="93"/>
      <c r="F21" s="94"/>
      <c r="G21" s="93"/>
      <c r="H21" s="99">
        <f>IFERROR(VLOOKUP(LtgSpaceBySpace[[#This Row],[Fixture ID]],FixtureDetails[],4,FALSE),0)</f>
        <v>0</v>
      </c>
      <c r="I21" s="135">
        <f>LtgSpaceBySpace[[#This Row],[Fixtures Count]]*LtgSpaceBySpace[[#This Row],[Fixture Watts (W)]]</f>
        <v>0</v>
      </c>
      <c r="J21" s="135">
        <f>LtgSpaceBySpace[[#This Row],[Load (W)]]/1000*LtgSpaceBySpace[[#This Row],[Annual Operating Hours ]]</f>
        <v>0</v>
      </c>
      <c r="K21" s="136">
        <f>LtgSpaceBySpace[[#This Row],[Annual Energy Use  (kWh)]]*CostPerKWH</f>
        <v>0</v>
      </c>
      <c r="L21" s="93"/>
      <c r="M21" s="93"/>
      <c r="N21" s="99">
        <f>IFERROR(VLOOKUP(LtgSpaceBySpace[[#This Row],[Retrofit Fixture ID]],ProposedFixtures[],4,FALSE),0)</f>
        <v>0</v>
      </c>
      <c r="O21" s="100">
        <f>LtgSpaceBySpace[[#This Row],[Retrofit Fixture Count]]*LtgSpaceBySpace[[#This Row],[New Fixture Watts (W)]]</f>
        <v>0</v>
      </c>
      <c r="P21" s="100">
        <f>IF(LtgSpaceBySpace[[#This Row],[New Load (W)]]&gt;0,LtgSpaceBySpace[[#This Row],[New Load (W)]],LtgSpaceBySpace[[#This Row],[Load (W)]])</f>
        <v>0</v>
      </c>
      <c r="Q21" s="100">
        <f>LtgSpaceBySpace[[#This Row],[New Load (W)]]/1000*LtgSpaceBySpace[[#This Row],[Annual Operating Hours ]]</f>
        <v>0</v>
      </c>
      <c r="R21" s="100">
        <f>IF(AND(LtgSpaceBySpace[[#This Row],[Retrofit Fixture ID]]&lt;&gt;"",LtgSpaceBySpace[[#This Row],[Retrofit Fixture Count]]&gt;0),LtgSpaceBySpace[[#This Row],[Annual Energy Use  (kWh)]]-LtgSpaceBySpace[[#This Row],[New Annual Energy Use (kWh)]],0)</f>
        <v>0</v>
      </c>
      <c r="S21" s="101">
        <f>LtgSpaceBySpace[[#This Row],[New Annual Energy Use (kWh)]]*CostPerKWH</f>
        <v>0</v>
      </c>
    </row>
    <row r="22" spans="2:19" ht="24" customHeight="1">
      <c r="B22" s="91"/>
      <c r="C22" s="92"/>
      <c r="D22" s="89"/>
      <c r="E22" s="95"/>
      <c r="F22" s="94"/>
      <c r="G22" s="95"/>
      <c r="H22" s="99">
        <f>IFERROR(VLOOKUP(LtgSpaceBySpace[[#This Row],[Fixture ID]],FixtureDetails[],4,FALSE),0)</f>
        <v>0</v>
      </c>
      <c r="I22" s="137">
        <f>LtgSpaceBySpace[[#This Row],[Fixtures Count]]*LtgSpaceBySpace[[#This Row],[Fixture Watts (W)]]</f>
        <v>0</v>
      </c>
      <c r="J22" s="137">
        <f>LtgSpaceBySpace[[#This Row],[Load (W)]]/1000*LtgSpaceBySpace[[#This Row],[Annual Operating Hours ]]</f>
        <v>0</v>
      </c>
      <c r="K22" s="138">
        <f>LtgSpaceBySpace[[#This Row],[Annual Energy Use  (kWh)]]*CostPerKWH</f>
        <v>0</v>
      </c>
      <c r="L22" s="93"/>
      <c r="M22" s="95"/>
      <c r="N22" s="99">
        <f>IFERROR(VLOOKUP(LtgSpaceBySpace[[#This Row],[Retrofit Fixture ID]],ProposedFixtures[],4,FALSE),0)</f>
        <v>0</v>
      </c>
      <c r="O22" s="100">
        <f>LtgSpaceBySpace[[#This Row],[Retrofit Fixture Count]]*LtgSpaceBySpace[[#This Row],[New Fixture Watts (W)]]</f>
        <v>0</v>
      </c>
      <c r="P22" s="100">
        <f>IF(LtgSpaceBySpace[[#This Row],[New Load (W)]]&gt;0,LtgSpaceBySpace[[#This Row],[New Load (W)]],LtgSpaceBySpace[[#This Row],[Load (W)]])</f>
        <v>0</v>
      </c>
      <c r="Q22" s="100">
        <f>LtgSpaceBySpace[[#This Row],[New Load (W)]]/1000*LtgSpaceBySpace[[#This Row],[Annual Operating Hours ]]</f>
        <v>0</v>
      </c>
      <c r="R22" s="100">
        <f>IF(AND(LtgSpaceBySpace[[#This Row],[Retrofit Fixture ID]]&lt;&gt;"",LtgSpaceBySpace[[#This Row],[Retrofit Fixture Count]]&gt;0),LtgSpaceBySpace[[#This Row],[Annual Energy Use  (kWh)]]-LtgSpaceBySpace[[#This Row],[New Annual Energy Use (kWh)]],0)</f>
        <v>0</v>
      </c>
      <c r="S22" s="101">
        <f>LtgSpaceBySpace[[#This Row],[New Annual Energy Use (kWh)]]*CostPerKWH</f>
        <v>0</v>
      </c>
    </row>
    <row r="23" spans="2:19" ht="24" customHeight="1">
      <c r="B23" s="89"/>
      <c r="C23" s="90"/>
      <c r="D23" s="89"/>
      <c r="E23" s="93"/>
      <c r="F23" s="94"/>
      <c r="G23" s="94"/>
      <c r="H23" s="99">
        <f>IFERROR(VLOOKUP(LtgSpaceBySpace[[#This Row],[Fixture ID]],FixtureDetails[],4,FALSE),0)</f>
        <v>0</v>
      </c>
      <c r="I23" s="135">
        <f>LtgSpaceBySpace[[#This Row],[Fixtures Count]]*LtgSpaceBySpace[[#This Row],[Fixture Watts (W)]]</f>
        <v>0</v>
      </c>
      <c r="J23" s="135">
        <f>LtgSpaceBySpace[[#This Row],[Load (W)]]/1000*LtgSpaceBySpace[[#This Row],[Annual Operating Hours ]]</f>
        <v>0</v>
      </c>
      <c r="K23" s="136">
        <f>LtgSpaceBySpace[[#This Row],[Annual Energy Use  (kWh)]]*CostPerKWH</f>
        <v>0</v>
      </c>
      <c r="L23" s="93"/>
      <c r="M23" s="93"/>
      <c r="N23" s="99">
        <f>IFERROR(VLOOKUP(LtgSpaceBySpace[[#This Row],[Retrofit Fixture ID]],ProposedFixtures[],4,FALSE),0)</f>
        <v>0</v>
      </c>
      <c r="O23" s="100">
        <f>LtgSpaceBySpace[[#This Row],[Retrofit Fixture Count]]*LtgSpaceBySpace[[#This Row],[New Fixture Watts (W)]]</f>
        <v>0</v>
      </c>
      <c r="P23" s="100">
        <f>IF(LtgSpaceBySpace[[#This Row],[New Load (W)]]&gt;0,LtgSpaceBySpace[[#This Row],[New Load (W)]],LtgSpaceBySpace[[#This Row],[Load (W)]])</f>
        <v>0</v>
      </c>
      <c r="Q23" s="100">
        <f>LtgSpaceBySpace[[#This Row],[New Load (W)]]/1000*LtgSpaceBySpace[[#This Row],[Annual Operating Hours ]]</f>
        <v>0</v>
      </c>
      <c r="R23" s="100">
        <f>IF(AND(LtgSpaceBySpace[[#This Row],[Retrofit Fixture ID]]&lt;&gt;"",LtgSpaceBySpace[[#This Row],[Retrofit Fixture Count]]&gt;0),LtgSpaceBySpace[[#This Row],[Annual Energy Use  (kWh)]]-LtgSpaceBySpace[[#This Row],[New Annual Energy Use (kWh)]],0)</f>
        <v>0</v>
      </c>
      <c r="S23" s="101">
        <f>LtgSpaceBySpace[[#This Row],[New Annual Energy Use (kWh)]]*CostPerKWH</f>
        <v>0</v>
      </c>
    </row>
    <row r="24" spans="2:19" ht="24" customHeight="1">
      <c r="B24" s="89"/>
      <c r="C24" s="90"/>
      <c r="D24" s="89"/>
      <c r="E24" s="93"/>
      <c r="F24" s="94"/>
      <c r="G24" s="94"/>
      <c r="H24" s="99">
        <f>IFERROR(VLOOKUP(LtgSpaceBySpace[[#This Row],[Fixture ID]],FixtureDetails[],4,FALSE),0)</f>
        <v>0</v>
      </c>
      <c r="I24" s="135">
        <f>LtgSpaceBySpace[[#This Row],[Fixtures Count]]*LtgSpaceBySpace[[#This Row],[Fixture Watts (W)]]</f>
        <v>0</v>
      </c>
      <c r="J24" s="135">
        <f>LtgSpaceBySpace[[#This Row],[Load (W)]]/1000*LtgSpaceBySpace[[#This Row],[Annual Operating Hours ]]</f>
        <v>0</v>
      </c>
      <c r="K24" s="136">
        <f>LtgSpaceBySpace[[#This Row],[Annual Energy Use  (kWh)]]*CostPerKWH</f>
        <v>0</v>
      </c>
      <c r="L24" s="93"/>
      <c r="M24" s="93"/>
      <c r="N24" s="99">
        <f>IFERROR(VLOOKUP(LtgSpaceBySpace[[#This Row],[Retrofit Fixture ID]],ProposedFixtures[],4,FALSE),0)</f>
        <v>0</v>
      </c>
      <c r="O24" s="100">
        <f>LtgSpaceBySpace[[#This Row],[Retrofit Fixture Count]]*LtgSpaceBySpace[[#This Row],[New Fixture Watts (W)]]</f>
        <v>0</v>
      </c>
      <c r="P24" s="100">
        <f>IF(LtgSpaceBySpace[[#This Row],[New Load (W)]]&gt;0,LtgSpaceBySpace[[#This Row],[New Load (W)]],LtgSpaceBySpace[[#This Row],[Load (W)]])</f>
        <v>0</v>
      </c>
      <c r="Q24" s="100">
        <f>LtgSpaceBySpace[[#This Row],[New Load (W)]]/1000*LtgSpaceBySpace[[#This Row],[Annual Operating Hours ]]</f>
        <v>0</v>
      </c>
      <c r="R24" s="100">
        <f>IF(AND(LtgSpaceBySpace[[#This Row],[Retrofit Fixture ID]]&lt;&gt;"",LtgSpaceBySpace[[#This Row],[Retrofit Fixture Count]]&gt;0),LtgSpaceBySpace[[#This Row],[Annual Energy Use  (kWh)]]-LtgSpaceBySpace[[#This Row],[New Annual Energy Use (kWh)]],0)</f>
        <v>0</v>
      </c>
      <c r="S24" s="101">
        <f>LtgSpaceBySpace[[#This Row],[New Annual Energy Use (kWh)]]*CostPerKWH</f>
        <v>0</v>
      </c>
    </row>
    <row r="25" spans="2:19" ht="24" customHeight="1">
      <c r="B25" s="96"/>
      <c r="C25" s="96"/>
      <c r="D25" s="96"/>
      <c r="E25" s="96"/>
      <c r="F25" s="96"/>
      <c r="G25" s="96"/>
    </row>
    <row r="26" spans="2:19" ht="24" customHeight="1">
      <c r="B26" s="96"/>
      <c r="C26" s="96"/>
      <c r="D26" s="96"/>
      <c r="E26" s="96"/>
      <c r="F26" s="96"/>
      <c r="G26" s="96"/>
    </row>
    <row r="27" spans="2:19" ht="24" customHeight="1">
      <c r="B27" s="96"/>
      <c r="C27" s="96"/>
      <c r="D27" s="96"/>
      <c r="E27" s="96"/>
      <c r="F27" s="96"/>
      <c r="G27" s="96"/>
    </row>
  </sheetData>
  <sheetProtection sheet="1" objects="1" scenarios="1"/>
  <protectedRanges>
    <protectedRange sqref="O8:O9" name="Range1"/>
  </protectedRanges>
  <mergeCells count="4">
    <mergeCell ref="I2:J2"/>
    <mergeCell ref="B8:B9"/>
    <mergeCell ref="L4:S6"/>
    <mergeCell ref="B4:K6"/>
  </mergeCells>
  <phoneticPr fontId="42" type="noConversion"/>
  <dataValidations count="6">
    <dataValidation type="decimal" allowBlank="1" showInputMessage="1" showErrorMessage="1" errorTitle="Input Error" error="Please enter the cost per kWh for your building. Typical electrical costs in WA state range from $0.05 to $0.12/kWh" sqref="B10" xr:uid="{DAF97BE5-6A10-4084-8CF2-FD75076D64E4}">
      <formula1>0.001</formula1>
      <formula2>0.99</formula2>
    </dataValidation>
    <dataValidation type="list" allowBlank="1" showInputMessage="1" showErrorMessage="1" sqref="C13:C24" xr:uid="{692E620C-E355-4B2A-B7A1-D4F19EFDC1A0}">
      <formula1>BuildingSpaces</formula1>
    </dataValidation>
    <dataValidation type="list" allowBlank="1" showInputMessage="1" showErrorMessage="1" sqref="L13:L24" xr:uid="{77A8482C-5AA3-431C-B51A-303651CD9D60}">
      <formula1>FixtureOptionsRetrofit</formula1>
    </dataValidation>
    <dataValidation type="whole" operator="greaterThanOrEqual" allowBlank="1" showInputMessage="1" showErrorMessage="1" errorTitle="Input Error" error="Please enter the number of fixtures in the space" sqref="E13:E24 M13:M24" xr:uid="{A88467FA-2024-4B6B-B4EB-3FA7B856C46B}">
      <formula1>0</formula1>
    </dataValidation>
    <dataValidation type="list" allowBlank="1" showInputMessage="1" showErrorMessage="1" sqref="D13:D24" xr:uid="{B63EEC77-EACC-4BBA-81C1-1F601F4DA982}">
      <formula1>FixtureOptionsExisting</formula1>
    </dataValidation>
    <dataValidation type="whole" allowBlank="1" showInputMessage="1" showErrorMessage="1" error="Please enter a value between 1 and 8,760" sqref="F13:F24" xr:uid="{232F8AEB-95CE-4105-9125-32067C0FD071}">
      <formula1>1</formula1>
      <formula2>8760</formula2>
    </dataValidation>
  </dataValidations>
  <pageMargins left="0.7" right="0.7" top="0.75" bottom="0.75" header="0.3" footer="0.3"/>
  <pageSetup scale="45" fitToHeight="0"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7FD4-5691-4584-9985-6B7A5D53D050}">
  <sheetPr codeName="Sheet6"/>
  <dimension ref="A1:K72"/>
  <sheetViews>
    <sheetView showFormulas="1" workbookViewId="0"/>
  </sheetViews>
  <sheetFormatPr defaultRowHeight="15"/>
  <cols>
    <col min="1" max="1" width="58.5703125" customWidth="1"/>
    <col min="2" max="4" width="13.42578125" customWidth="1"/>
  </cols>
  <sheetData>
    <row r="1" spans="1:3">
      <c r="A1" s="1" t="s">
        <v>120</v>
      </c>
    </row>
    <row r="2" spans="1:3">
      <c r="A2" s="199" t="s">
        <v>121</v>
      </c>
      <c r="B2" s="201" t="s">
        <v>122</v>
      </c>
      <c r="C2" s="202"/>
    </row>
    <row r="3" spans="1:3" ht="15.75" thickBot="1">
      <c r="A3" s="200"/>
      <c r="B3" s="5" t="s">
        <v>123</v>
      </c>
      <c r="C3" s="6" t="s">
        <v>124</v>
      </c>
    </row>
    <row r="4" spans="1:3">
      <c r="A4" s="7" t="s">
        <v>125</v>
      </c>
      <c r="B4" s="10">
        <v>10000</v>
      </c>
      <c r="C4" s="12">
        <v>107527</v>
      </c>
    </row>
    <row r="5" spans="1:3">
      <c r="A5" s="7" t="s">
        <v>126</v>
      </c>
      <c r="B5" s="10">
        <v>1000</v>
      </c>
      <c r="C5" s="12">
        <v>10752</v>
      </c>
    </row>
    <row r="6" spans="1:3">
      <c r="A6" s="7" t="s">
        <v>127</v>
      </c>
      <c r="B6" s="10">
        <v>100</v>
      </c>
      <c r="C6" s="12">
        <v>1075</v>
      </c>
    </row>
    <row r="7" spans="1:3">
      <c r="A7" s="7" t="s">
        <v>128</v>
      </c>
      <c r="B7" s="10">
        <v>10</v>
      </c>
      <c r="C7" s="12">
        <v>107</v>
      </c>
    </row>
    <row r="8" spans="1:3">
      <c r="A8" s="7" t="s">
        <v>129</v>
      </c>
      <c r="B8" s="10">
        <v>1</v>
      </c>
      <c r="C8" s="12">
        <v>10.8</v>
      </c>
    </row>
    <row r="9" spans="1:3">
      <c r="A9" s="7" t="s">
        <v>130</v>
      </c>
      <c r="B9" s="10">
        <v>0.1</v>
      </c>
      <c r="C9" s="12">
        <v>1.08</v>
      </c>
    </row>
    <row r="10" spans="1:3">
      <c r="A10" s="7" t="s">
        <v>131</v>
      </c>
      <c r="B10" s="10">
        <v>0.01</v>
      </c>
      <c r="C10" s="12">
        <v>0.108</v>
      </c>
    </row>
    <row r="11" spans="1:3">
      <c r="A11" s="7" t="s">
        <v>132</v>
      </c>
      <c r="B11" s="10">
        <v>1E-3</v>
      </c>
      <c r="C11" s="12">
        <v>1.0800000000000001E-2</v>
      </c>
    </row>
    <row r="12" spans="1:3">
      <c r="A12" s="7" t="s">
        <v>133</v>
      </c>
      <c r="B12" s="10">
        <v>1E-4</v>
      </c>
      <c r="C12" s="12">
        <v>1.1000000000000001E-3</v>
      </c>
    </row>
    <row r="13" spans="1:3">
      <c r="A13" s="8" t="s">
        <v>134</v>
      </c>
      <c r="B13" s="9">
        <v>1.0000000000000001E-5</v>
      </c>
      <c r="C13" s="13">
        <v>1E-4</v>
      </c>
    </row>
    <row r="16" spans="1:3">
      <c r="A16" s="1" t="s">
        <v>135</v>
      </c>
    </row>
    <row r="17" spans="1:3">
      <c r="A17" s="199" t="s">
        <v>136</v>
      </c>
      <c r="B17" s="201" t="s">
        <v>122</v>
      </c>
      <c r="C17" s="202"/>
    </row>
    <row r="18" spans="1:3" ht="15.75" thickBot="1">
      <c r="A18" s="200"/>
      <c r="B18" s="5" t="s">
        <v>123</v>
      </c>
      <c r="C18" s="6" t="s">
        <v>124</v>
      </c>
    </row>
    <row r="19" spans="1:3">
      <c r="A19" s="7" t="s">
        <v>137</v>
      </c>
      <c r="B19" s="10" t="s">
        <v>138</v>
      </c>
      <c r="C19" s="12" t="s">
        <v>139</v>
      </c>
    </row>
    <row r="20" spans="1:3">
      <c r="A20" s="7" t="s">
        <v>140</v>
      </c>
      <c r="B20" s="10" t="s">
        <v>141</v>
      </c>
      <c r="C20" s="12" t="s">
        <v>142</v>
      </c>
    </row>
    <row r="21" spans="1:3">
      <c r="A21" s="7" t="s">
        <v>143</v>
      </c>
      <c r="B21" s="10" t="s">
        <v>144</v>
      </c>
      <c r="C21" s="12" t="s">
        <v>145</v>
      </c>
    </row>
    <row r="22" spans="1:3">
      <c r="A22" s="7" t="s">
        <v>146</v>
      </c>
      <c r="B22" s="10">
        <v>14</v>
      </c>
      <c r="C22" s="12" t="s">
        <v>147</v>
      </c>
    </row>
    <row r="23" spans="1:3">
      <c r="A23" s="7" t="s">
        <v>148</v>
      </c>
      <c r="B23" s="10" t="s">
        <v>149</v>
      </c>
      <c r="C23" s="12" t="s">
        <v>150</v>
      </c>
    </row>
    <row r="24" spans="1:3">
      <c r="A24" s="7" t="s">
        <v>151</v>
      </c>
      <c r="B24" s="10" t="s">
        <v>152</v>
      </c>
      <c r="C24" s="12" t="s">
        <v>153</v>
      </c>
    </row>
    <row r="25" spans="1:3">
      <c r="A25" s="7" t="s">
        <v>154</v>
      </c>
      <c r="B25" s="10" t="s">
        <v>155</v>
      </c>
      <c r="C25" s="12" t="s">
        <v>156</v>
      </c>
    </row>
    <row r="26" spans="1:3">
      <c r="A26" s="7" t="s">
        <v>157</v>
      </c>
      <c r="B26" s="10" t="s">
        <v>158</v>
      </c>
      <c r="C26" s="12" t="s">
        <v>159</v>
      </c>
    </row>
    <row r="27" spans="1:3">
      <c r="A27" s="7" t="s">
        <v>160</v>
      </c>
      <c r="B27" s="10" t="s">
        <v>161</v>
      </c>
      <c r="C27" s="12" t="s">
        <v>162</v>
      </c>
    </row>
    <row r="28" spans="1:3">
      <c r="A28" s="7" t="s">
        <v>163</v>
      </c>
      <c r="B28" s="10" t="s">
        <v>164</v>
      </c>
      <c r="C28" s="12" t="s">
        <v>165</v>
      </c>
    </row>
    <row r="29" spans="1:3">
      <c r="A29" s="7" t="s">
        <v>166</v>
      </c>
      <c r="B29" s="10" t="s">
        <v>167</v>
      </c>
      <c r="C29" s="12" t="s">
        <v>168</v>
      </c>
    </row>
    <row r="30" spans="1:3">
      <c r="A30" s="8" t="s">
        <v>169</v>
      </c>
      <c r="B30" s="11" t="s">
        <v>170</v>
      </c>
      <c r="C30" s="13" t="s">
        <v>171</v>
      </c>
    </row>
    <row r="33" spans="1:11" ht="14.45" customHeight="1">
      <c r="A33" s="58" t="s">
        <v>172</v>
      </c>
      <c r="B33" s="58"/>
      <c r="C33" s="58"/>
      <c r="D33" s="58"/>
      <c r="E33" s="58"/>
      <c r="F33" s="58"/>
      <c r="G33" s="58"/>
      <c r="H33" s="58"/>
      <c r="I33" s="58"/>
      <c r="J33" s="58"/>
      <c r="K33" s="58"/>
    </row>
    <row r="34" spans="1:11" ht="15.75" thickBot="1">
      <c r="A34" s="54" t="s">
        <v>173</v>
      </c>
      <c r="B34" s="54" t="s">
        <v>174</v>
      </c>
    </row>
    <row r="35" spans="1:11">
      <c r="A35" s="55" t="s">
        <v>37</v>
      </c>
      <c r="B35" s="55">
        <v>0.85</v>
      </c>
    </row>
    <row r="36" spans="1:11">
      <c r="A36" s="56" t="s">
        <v>38</v>
      </c>
      <c r="B36" s="56">
        <v>1.1000000000000001</v>
      </c>
    </row>
    <row r="37" spans="1:11">
      <c r="A37" s="56" t="s">
        <v>39</v>
      </c>
      <c r="B37" s="56">
        <v>1.1000000000000001</v>
      </c>
    </row>
    <row r="38" spans="1:11">
      <c r="A38" s="56" t="s">
        <v>175</v>
      </c>
      <c r="B38" s="56">
        <v>1.2</v>
      </c>
    </row>
    <row r="39" spans="1:11">
      <c r="A39" s="56" t="s">
        <v>176</v>
      </c>
      <c r="B39" s="56">
        <v>1.2</v>
      </c>
    </row>
    <row r="40" spans="1:11">
      <c r="A40" s="56" t="s">
        <v>177</v>
      </c>
      <c r="B40" s="56">
        <v>1.2</v>
      </c>
    </row>
    <row r="41" spans="1:11">
      <c r="A41" s="56" t="s">
        <v>178</v>
      </c>
      <c r="B41" s="56">
        <v>0.85</v>
      </c>
    </row>
    <row r="42" spans="1:11">
      <c r="A42" s="56" t="s">
        <v>179</v>
      </c>
      <c r="B42" s="56">
        <v>1</v>
      </c>
    </row>
    <row r="43" spans="1:11">
      <c r="A43" s="56" t="s">
        <v>180</v>
      </c>
      <c r="B43" s="56">
        <v>0.95</v>
      </c>
    </row>
    <row r="44" spans="1:11">
      <c r="A44" s="56" t="s">
        <v>181</v>
      </c>
      <c r="B44" s="56">
        <v>0.95</v>
      </c>
    </row>
    <row r="45" spans="1:11">
      <c r="A45" s="56" t="s">
        <v>49</v>
      </c>
      <c r="B45" s="56">
        <v>1</v>
      </c>
    </row>
    <row r="46" spans="1:11">
      <c r="A46" s="57" t="s">
        <v>182</v>
      </c>
      <c r="B46" s="56">
        <v>1.2</v>
      </c>
    </row>
    <row r="47" spans="1:11">
      <c r="A47" s="57" t="s">
        <v>183</v>
      </c>
      <c r="B47" s="56">
        <v>1.2</v>
      </c>
    </row>
    <row r="48" spans="1:11">
      <c r="A48" s="56" t="s">
        <v>184</v>
      </c>
      <c r="B48" s="56">
        <v>1</v>
      </c>
    </row>
    <row r="49" spans="1:2">
      <c r="A49" s="56" t="s">
        <v>185</v>
      </c>
      <c r="B49" s="56">
        <v>1.62</v>
      </c>
    </row>
    <row r="50" spans="1:2">
      <c r="A50" s="56" t="s">
        <v>186</v>
      </c>
      <c r="B50" s="56">
        <v>1.2</v>
      </c>
    </row>
    <row r="51" spans="1:2">
      <c r="A51" s="56" t="s">
        <v>187</v>
      </c>
      <c r="B51" s="56">
        <v>1.2</v>
      </c>
    </row>
    <row r="52" spans="1:2">
      <c r="A52" s="56" t="s">
        <v>53</v>
      </c>
      <c r="B52" s="56">
        <v>1.2</v>
      </c>
    </row>
    <row r="53" spans="1:2">
      <c r="A53" s="56" t="s">
        <v>56</v>
      </c>
      <c r="B53" s="56">
        <v>1</v>
      </c>
    </row>
    <row r="54" spans="1:2">
      <c r="A54" s="56" t="s">
        <v>188</v>
      </c>
      <c r="B54" s="56">
        <v>0.91</v>
      </c>
    </row>
    <row r="55" spans="1:2">
      <c r="A55" s="56" t="s">
        <v>189</v>
      </c>
      <c r="B55" s="56">
        <v>0.2</v>
      </c>
    </row>
    <row r="56" spans="1:2">
      <c r="A56" s="56" t="s">
        <v>59</v>
      </c>
      <c r="B56" s="56">
        <v>0.9</v>
      </c>
    </row>
    <row r="57" spans="1:2">
      <c r="A57" s="56" t="s">
        <v>190</v>
      </c>
      <c r="B57" s="56">
        <v>0.9</v>
      </c>
    </row>
    <row r="58" spans="1:2">
      <c r="A58" s="56" t="s">
        <v>62</v>
      </c>
      <c r="B58" s="56">
        <v>1</v>
      </c>
    </row>
    <row r="59" spans="1:2">
      <c r="A59" s="56" t="s">
        <v>191</v>
      </c>
      <c r="B59" s="56">
        <v>1.33</v>
      </c>
    </row>
    <row r="60" spans="1:2">
      <c r="A60" s="56" t="s">
        <v>192</v>
      </c>
      <c r="B60" s="56">
        <v>1</v>
      </c>
    </row>
    <row r="61" spans="1:2">
      <c r="A61" s="56" t="s">
        <v>193</v>
      </c>
      <c r="B61" s="56">
        <v>0.97</v>
      </c>
    </row>
    <row r="62" spans="1:2">
      <c r="A62" s="56" t="s">
        <v>194</v>
      </c>
      <c r="B62" s="56">
        <v>1.25</v>
      </c>
    </row>
    <row r="63" spans="1:2">
      <c r="A63" s="56" t="s">
        <v>68</v>
      </c>
      <c r="B63" s="56">
        <v>0.8</v>
      </c>
    </row>
    <row r="64" spans="1:2">
      <c r="A64" s="56" t="s">
        <v>195</v>
      </c>
      <c r="B64" s="56">
        <v>0.5</v>
      </c>
    </row>
    <row r="65" spans="1:2">
      <c r="A65" s="56" t="s">
        <v>70</v>
      </c>
      <c r="B65" s="56">
        <v>1.2</v>
      </c>
    </row>
    <row r="66" spans="1:2">
      <c r="A66" s="56" t="s">
        <v>196</v>
      </c>
      <c r="B66" s="56">
        <v>1.1000000000000001</v>
      </c>
    </row>
    <row r="67" spans="1:2">
      <c r="A67" s="57" t="s">
        <v>197</v>
      </c>
      <c r="B67" s="56">
        <v>0.8</v>
      </c>
    </row>
    <row r="70" spans="1:2">
      <c r="B70" s="1" t="s">
        <v>198</v>
      </c>
    </row>
    <row r="71" spans="1:2">
      <c r="B71" s="153" t="s">
        <v>199</v>
      </c>
    </row>
    <row r="72" spans="1:2">
      <c r="B72" s="153" t="s">
        <v>200</v>
      </c>
    </row>
  </sheetData>
  <mergeCells count="4">
    <mergeCell ref="A2:A3"/>
    <mergeCell ref="B2:C2"/>
    <mergeCell ref="A17:A18"/>
    <mergeCell ref="B17:C17"/>
  </mergeCells>
  <pageMargins left="0.7" right="0.7" top="0.75" bottom="0.75" header="0.3" footer="0.3"/>
  <pageSetup orientation="portrait" r:id="rId1"/>
  <ignoredErrors>
    <ignoredError sqref="C22 B23:C2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51FC-2EB1-41BD-A58D-816DE5AADB7F}">
  <sheetPr codeName="Sheet8"/>
  <dimension ref="A1:H127"/>
  <sheetViews>
    <sheetView showGridLines="0" topLeftCell="A9" zoomScale="80" zoomScaleNormal="80" workbookViewId="0">
      <selection sqref="A1:G1"/>
    </sheetView>
  </sheetViews>
  <sheetFormatPr defaultColWidth="9.28515625" defaultRowHeight="15"/>
  <cols>
    <col min="1" max="1" width="6.28515625" style="51" customWidth="1"/>
    <col min="2" max="2" width="26.42578125" style="20" customWidth="1"/>
    <col min="3" max="3" width="29" style="20" customWidth="1"/>
    <col min="4" max="4" width="25.28515625" style="20" bestFit="1" customWidth="1"/>
    <col min="5" max="5" width="7" style="20" bestFit="1" customWidth="1"/>
    <col min="6" max="7" width="10" style="20" customWidth="1"/>
    <col min="8" max="8" width="95.28515625" style="20" customWidth="1"/>
    <col min="9" max="16384" width="9.28515625" style="20"/>
  </cols>
  <sheetData>
    <row r="1" spans="1:8" ht="31.5" customHeight="1" thickBot="1">
      <c r="A1" s="217" t="s">
        <v>201</v>
      </c>
      <c r="B1" s="217"/>
      <c r="C1" s="217"/>
      <c r="D1" s="217"/>
      <c r="E1" s="217"/>
      <c r="F1" s="217"/>
      <c r="G1" s="217"/>
      <c r="H1" s="19"/>
    </row>
    <row r="2" spans="1:8" ht="36.75" customHeight="1">
      <c r="A2" s="21"/>
      <c r="B2" s="218" t="s">
        <v>202</v>
      </c>
      <c r="C2" s="218"/>
      <c r="D2" s="218"/>
      <c r="E2" s="22"/>
      <c r="F2" s="23" t="s">
        <v>203</v>
      </c>
      <c r="G2" s="24" t="s">
        <v>204</v>
      </c>
      <c r="H2" s="219" t="s">
        <v>205</v>
      </c>
    </row>
    <row r="3" spans="1:8">
      <c r="A3" s="222" t="s">
        <v>206</v>
      </c>
      <c r="B3" s="223" t="s">
        <v>207</v>
      </c>
      <c r="C3" s="25" t="s">
        <v>208</v>
      </c>
      <c r="D3" s="223" t="s">
        <v>209</v>
      </c>
      <c r="E3" s="223" t="s">
        <v>210</v>
      </c>
      <c r="F3" s="223" t="s">
        <v>211</v>
      </c>
      <c r="G3" s="224" t="s">
        <v>211</v>
      </c>
      <c r="H3" s="220"/>
    </row>
    <row r="4" spans="1:8" ht="15.75" thickBot="1">
      <c r="A4" s="222"/>
      <c r="B4" s="223"/>
      <c r="C4" s="26" t="s">
        <v>212</v>
      </c>
      <c r="D4" s="223"/>
      <c r="E4" s="223"/>
      <c r="F4" s="223"/>
      <c r="G4" s="224"/>
      <c r="H4" s="221"/>
    </row>
    <row r="5" spans="1:8" ht="60">
      <c r="A5" s="27">
        <v>1</v>
      </c>
      <c r="B5" s="27" t="s">
        <v>213</v>
      </c>
      <c r="C5" s="28" t="s">
        <v>214</v>
      </c>
      <c r="D5" s="29"/>
      <c r="E5" s="30"/>
      <c r="F5" s="31">
        <v>69</v>
      </c>
      <c r="G5" s="31">
        <v>71</v>
      </c>
      <c r="H5" s="32" t="s">
        <v>215</v>
      </c>
    </row>
    <row r="6" spans="1:8" ht="72" customHeight="1">
      <c r="A6" s="33">
        <v>2</v>
      </c>
      <c r="B6" s="33" t="s">
        <v>213</v>
      </c>
      <c r="C6" s="34" t="s">
        <v>216</v>
      </c>
      <c r="D6" s="35"/>
      <c r="E6" s="36"/>
      <c r="F6" s="37">
        <v>69</v>
      </c>
      <c r="G6" s="37">
        <v>71</v>
      </c>
      <c r="H6" s="38" t="s">
        <v>217</v>
      </c>
    </row>
    <row r="7" spans="1:8" ht="86.25" customHeight="1">
      <c r="A7" s="33">
        <v>3</v>
      </c>
      <c r="B7" s="33" t="s">
        <v>218</v>
      </c>
      <c r="C7" s="34" t="s">
        <v>219</v>
      </c>
      <c r="D7" s="35"/>
      <c r="E7" s="36"/>
      <c r="F7" s="37">
        <v>49</v>
      </c>
      <c r="G7" s="37">
        <v>51</v>
      </c>
      <c r="H7" s="38" t="s">
        <v>220</v>
      </c>
    </row>
    <row r="8" spans="1:8" ht="78" customHeight="1">
      <c r="A8" s="33">
        <v>4</v>
      </c>
      <c r="B8" s="33" t="s">
        <v>218</v>
      </c>
      <c r="C8" s="34" t="s">
        <v>221</v>
      </c>
      <c r="D8" s="35"/>
      <c r="E8" s="36"/>
      <c r="F8" s="37">
        <v>102</v>
      </c>
      <c r="G8" s="37">
        <v>102</v>
      </c>
      <c r="H8" s="38" t="s">
        <v>222</v>
      </c>
    </row>
    <row r="9" spans="1:8" ht="61.5" customHeight="1">
      <c r="A9" s="33">
        <v>5</v>
      </c>
      <c r="B9" s="33" t="s">
        <v>218</v>
      </c>
      <c r="C9" s="34" t="s">
        <v>223</v>
      </c>
      <c r="D9" s="34" t="s">
        <v>224</v>
      </c>
      <c r="E9" s="36"/>
      <c r="F9" s="37">
        <v>49</v>
      </c>
      <c r="G9" s="37">
        <v>50</v>
      </c>
      <c r="H9" s="206" t="s">
        <v>225</v>
      </c>
    </row>
    <row r="10" spans="1:8" ht="71.25" customHeight="1">
      <c r="A10" s="33">
        <v>6</v>
      </c>
      <c r="B10" s="33" t="s">
        <v>218</v>
      </c>
      <c r="C10" s="34" t="s">
        <v>223</v>
      </c>
      <c r="D10" s="34" t="s">
        <v>226</v>
      </c>
      <c r="E10" s="36"/>
      <c r="F10" s="37">
        <v>48</v>
      </c>
      <c r="G10" s="37">
        <v>49</v>
      </c>
      <c r="H10" s="206"/>
    </row>
    <row r="11" spans="1:8" ht="75">
      <c r="A11" s="33">
        <v>7</v>
      </c>
      <c r="B11" s="33" t="s">
        <v>218</v>
      </c>
      <c r="C11" s="34" t="s">
        <v>227</v>
      </c>
      <c r="D11" s="35"/>
      <c r="E11" s="36"/>
      <c r="F11" s="37">
        <v>59</v>
      </c>
      <c r="G11" s="37">
        <v>59</v>
      </c>
      <c r="H11" s="38" t="s">
        <v>228</v>
      </c>
    </row>
    <row r="12" spans="1:8" ht="93.75" customHeight="1">
      <c r="A12" s="33">
        <v>8</v>
      </c>
      <c r="B12" s="33" t="s">
        <v>218</v>
      </c>
      <c r="C12" s="34" t="s">
        <v>229</v>
      </c>
      <c r="D12" s="35"/>
      <c r="E12" s="36"/>
      <c r="F12" s="37">
        <v>49</v>
      </c>
      <c r="G12" s="37">
        <v>51</v>
      </c>
      <c r="H12" s="38" t="s">
        <v>230</v>
      </c>
    </row>
    <row r="13" spans="1:8" ht="103.5" customHeight="1">
      <c r="A13" s="33">
        <v>9</v>
      </c>
      <c r="B13" s="33" t="s">
        <v>218</v>
      </c>
      <c r="C13" s="34" t="s">
        <v>231</v>
      </c>
      <c r="D13" s="35"/>
      <c r="E13" s="36"/>
      <c r="F13" s="37">
        <v>49</v>
      </c>
      <c r="G13" s="37">
        <v>51</v>
      </c>
      <c r="H13" s="38" t="s">
        <v>232</v>
      </c>
    </row>
    <row r="14" spans="1:8" ht="102" customHeight="1">
      <c r="A14" s="33">
        <v>10</v>
      </c>
      <c r="B14" s="39" t="s">
        <v>233</v>
      </c>
      <c r="C14" s="34" t="s">
        <v>234</v>
      </c>
      <c r="D14" s="35"/>
      <c r="E14" s="36"/>
      <c r="F14" s="37">
        <v>55</v>
      </c>
      <c r="G14" s="37">
        <v>59</v>
      </c>
      <c r="H14" s="38" t="s">
        <v>235</v>
      </c>
    </row>
    <row r="15" spans="1:8" ht="117" customHeight="1">
      <c r="A15" s="33">
        <v>11</v>
      </c>
      <c r="B15" s="39" t="s">
        <v>233</v>
      </c>
      <c r="C15" s="34" t="s">
        <v>236</v>
      </c>
      <c r="D15" s="35"/>
      <c r="E15" s="36"/>
      <c r="F15" s="37">
        <v>55</v>
      </c>
      <c r="G15" s="37">
        <v>59</v>
      </c>
      <c r="H15" s="38" t="s">
        <v>237</v>
      </c>
    </row>
    <row r="16" spans="1:8" ht="69" customHeight="1">
      <c r="A16" s="33">
        <v>12</v>
      </c>
      <c r="B16" s="39" t="s">
        <v>233</v>
      </c>
      <c r="C16" s="34" t="s">
        <v>238</v>
      </c>
      <c r="D16" s="35"/>
      <c r="E16" s="36"/>
      <c r="F16" s="37">
        <v>73</v>
      </c>
      <c r="G16" s="37">
        <v>78</v>
      </c>
      <c r="H16" s="38" t="s">
        <v>239</v>
      </c>
    </row>
    <row r="17" spans="1:8" ht="87" customHeight="1">
      <c r="A17" s="33">
        <v>13</v>
      </c>
      <c r="B17" s="39" t="s">
        <v>233</v>
      </c>
      <c r="C17" s="34" t="s">
        <v>240</v>
      </c>
      <c r="D17" s="35"/>
      <c r="E17" s="36"/>
      <c r="F17" s="37">
        <v>55</v>
      </c>
      <c r="G17" s="37">
        <v>59</v>
      </c>
      <c r="H17" s="38" t="s">
        <v>241</v>
      </c>
    </row>
    <row r="18" spans="1:8" ht="150" customHeight="1">
      <c r="A18" s="33">
        <v>14</v>
      </c>
      <c r="B18" s="39" t="s">
        <v>233</v>
      </c>
      <c r="C18" s="34" t="s">
        <v>242</v>
      </c>
      <c r="D18" s="35"/>
      <c r="E18" s="36"/>
      <c r="F18" s="37">
        <v>50</v>
      </c>
      <c r="G18" s="37">
        <v>52</v>
      </c>
      <c r="H18" s="38" t="s">
        <v>243</v>
      </c>
    </row>
    <row r="19" spans="1:8" ht="75">
      <c r="A19" s="33">
        <v>15</v>
      </c>
      <c r="B19" s="39" t="s">
        <v>233</v>
      </c>
      <c r="C19" s="34" t="s">
        <v>244</v>
      </c>
      <c r="D19" s="35"/>
      <c r="E19" s="36"/>
      <c r="F19" s="37">
        <v>73</v>
      </c>
      <c r="G19" s="37">
        <v>78</v>
      </c>
      <c r="H19" s="38" t="s">
        <v>245</v>
      </c>
    </row>
    <row r="20" spans="1:8" ht="120">
      <c r="A20" s="33">
        <v>16</v>
      </c>
      <c r="B20" s="39" t="s">
        <v>233</v>
      </c>
      <c r="C20" s="34" t="s">
        <v>246</v>
      </c>
      <c r="D20" s="35"/>
      <c r="E20" s="36"/>
      <c r="F20" s="37">
        <v>73</v>
      </c>
      <c r="G20" s="37">
        <v>78</v>
      </c>
      <c r="H20" s="38" t="s">
        <v>247</v>
      </c>
    </row>
    <row r="21" spans="1:8" ht="116.25" customHeight="1">
      <c r="A21" s="33">
        <v>17</v>
      </c>
      <c r="B21" s="39" t="s">
        <v>233</v>
      </c>
      <c r="C21" s="34" t="s">
        <v>248</v>
      </c>
      <c r="D21" s="35"/>
      <c r="E21" s="36"/>
      <c r="F21" s="37">
        <v>67</v>
      </c>
      <c r="G21" s="37">
        <v>70</v>
      </c>
      <c r="H21" s="38" t="s">
        <v>249</v>
      </c>
    </row>
    <row r="22" spans="1:8" ht="57.75" customHeight="1">
      <c r="A22" s="33">
        <v>18</v>
      </c>
      <c r="B22" s="39" t="s">
        <v>233</v>
      </c>
      <c r="C22" s="34" t="s">
        <v>250</v>
      </c>
      <c r="D22" s="35"/>
      <c r="E22" s="36"/>
      <c r="F22" s="37">
        <v>67</v>
      </c>
      <c r="G22" s="37">
        <v>70</v>
      </c>
      <c r="H22" s="38" t="s">
        <v>251</v>
      </c>
    </row>
    <row r="23" spans="1:8" ht="86.25" customHeight="1">
      <c r="A23" s="33">
        <v>19</v>
      </c>
      <c r="B23" s="39" t="s">
        <v>233</v>
      </c>
      <c r="C23" s="34" t="s">
        <v>56</v>
      </c>
      <c r="D23" s="35"/>
      <c r="E23" s="36"/>
      <c r="F23" s="37">
        <v>67</v>
      </c>
      <c r="G23" s="37">
        <v>70</v>
      </c>
      <c r="H23" s="38" t="s">
        <v>252</v>
      </c>
    </row>
    <row r="24" spans="1:8" ht="79.5" customHeight="1">
      <c r="A24" s="33">
        <v>20</v>
      </c>
      <c r="B24" s="39" t="s">
        <v>233</v>
      </c>
      <c r="C24" s="34" t="s">
        <v>253</v>
      </c>
      <c r="D24" s="35"/>
      <c r="E24" s="36"/>
      <c r="F24" s="37">
        <v>55</v>
      </c>
      <c r="G24" s="37">
        <v>59</v>
      </c>
      <c r="H24" s="38" t="s">
        <v>254</v>
      </c>
    </row>
    <row r="25" spans="1:8" ht="105" customHeight="1">
      <c r="A25" s="33">
        <v>21</v>
      </c>
      <c r="B25" s="39" t="s">
        <v>233</v>
      </c>
      <c r="C25" s="34" t="s">
        <v>255</v>
      </c>
      <c r="D25" s="35"/>
      <c r="E25" s="36"/>
      <c r="F25" s="37">
        <v>67</v>
      </c>
      <c r="G25" s="37">
        <v>70</v>
      </c>
      <c r="H25" s="38" t="s">
        <v>256</v>
      </c>
    </row>
    <row r="26" spans="1:8" ht="72.75" customHeight="1">
      <c r="A26" s="33">
        <v>22</v>
      </c>
      <c r="B26" s="39" t="s">
        <v>233</v>
      </c>
      <c r="C26" s="34" t="s">
        <v>257</v>
      </c>
      <c r="D26" s="35"/>
      <c r="E26" s="36"/>
      <c r="F26" s="37">
        <v>73</v>
      </c>
      <c r="G26" s="37">
        <v>78</v>
      </c>
      <c r="H26" s="38" t="s">
        <v>258</v>
      </c>
    </row>
    <row r="27" spans="1:8" ht="96" customHeight="1">
      <c r="A27" s="33">
        <v>23</v>
      </c>
      <c r="B27" s="39" t="s">
        <v>233</v>
      </c>
      <c r="C27" s="34" t="s">
        <v>259</v>
      </c>
      <c r="D27" s="35"/>
      <c r="E27" s="36"/>
      <c r="F27" s="37">
        <v>50</v>
      </c>
      <c r="G27" s="37">
        <v>52</v>
      </c>
      <c r="H27" s="38" t="s">
        <v>260</v>
      </c>
    </row>
    <row r="28" spans="1:8" ht="133.5" customHeight="1">
      <c r="A28" s="33">
        <v>24</v>
      </c>
      <c r="B28" s="39" t="s">
        <v>233</v>
      </c>
      <c r="C28" s="34" t="s">
        <v>261</v>
      </c>
      <c r="D28" s="35"/>
      <c r="E28" s="36"/>
      <c r="F28" s="37">
        <v>67</v>
      </c>
      <c r="G28" s="37">
        <v>70</v>
      </c>
      <c r="H28" s="38" t="s">
        <v>262</v>
      </c>
    </row>
    <row r="29" spans="1:8" ht="138.75" customHeight="1">
      <c r="A29" s="33">
        <v>25</v>
      </c>
      <c r="B29" s="39" t="s">
        <v>233</v>
      </c>
      <c r="C29" s="34" t="s">
        <v>263</v>
      </c>
      <c r="D29" s="35"/>
      <c r="E29" s="36"/>
      <c r="F29" s="37">
        <v>67</v>
      </c>
      <c r="G29" s="37">
        <v>70</v>
      </c>
      <c r="H29" s="38" t="s">
        <v>264</v>
      </c>
    </row>
    <row r="30" spans="1:8" ht="62.25" customHeight="1">
      <c r="A30" s="33">
        <v>26</v>
      </c>
      <c r="B30" s="39" t="s">
        <v>233</v>
      </c>
      <c r="C30" s="34" t="s">
        <v>265</v>
      </c>
      <c r="D30" s="35"/>
      <c r="E30" s="36"/>
      <c r="F30" s="37">
        <v>73</v>
      </c>
      <c r="G30" s="37">
        <v>78</v>
      </c>
      <c r="H30" s="38" t="s">
        <v>266</v>
      </c>
    </row>
    <row r="31" spans="1:8" ht="106.5" customHeight="1">
      <c r="A31" s="33">
        <v>27</v>
      </c>
      <c r="B31" s="39" t="s">
        <v>233</v>
      </c>
      <c r="C31" s="34" t="s">
        <v>267</v>
      </c>
      <c r="D31" s="35"/>
      <c r="E31" s="36"/>
      <c r="F31" s="37">
        <v>55</v>
      </c>
      <c r="G31" s="37">
        <v>59</v>
      </c>
      <c r="H31" s="38" t="s">
        <v>268</v>
      </c>
    </row>
    <row r="32" spans="1:8" ht="37.5" customHeight="1">
      <c r="A32" s="33">
        <v>28</v>
      </c>
      <c r="B32" s="39" t="s">
        <v>233</v>
      </c>
      <c r="C32" s="34" t="s">
        <v>269</v>
      </c>
      <c r="D32" s="34" t="s">
        <v>270</v>
      </c>
      <c r="E32" s="40"/>
      <c r="F32" s="37">
        <v>67</v>
      </c>
      <c r="G32" s="37">
        <v>70</v>
      </c>
      <c r="H32" s="38" t="s">
        <v>271</v>
      </c>
    </row>
    <row r="33" spans="1:8" ht="93.75" customHeight="1">
      <c r="A33" s="33">
        <v>29</v>
      </c>
      <c r="B33" s="39" t="s">
        <v>233</v>
      </c>
      <c r="C33" s="34" t="s">
        <v>269</v>
      </c>
      <c r="D33" s="34" t="s">
        <v>52</v>
      </c>
      <c r="E33" s="40"/>
      <c r="F33" s="37">
        <v>56</v>
      </c>
      <c r="G33" s="37">
        <v>59</v>
      </c>
      <c r="H33" s="38" t="s">
        <v>272</v>
      </c>
    </row>
    <row r="34" spans="1:8" ht="93.75" customHeight="1">
      <c r="A34" s="33">
        <v>30</v>
      </c>
      <c r="B34" s="39" t="s">
        <v>233</v>
      </c>
      <c r="C34" s="34" t="s">
        <v>269</v>
      </c>
      <c r="D34" s="34" t="s">
        <v>273</v>
      </c>
      <c r="E34" s="40"/>
      <c r="F34" s="37">
        <v>55</v>
      </c>
      <c r="G34" s="37">
        <v>59</v>
      </c>
      <c r="H34" s="38" t="s">
        <v>274</v>
      </c>
    </row>
    <row r="35" spans="1:8" ht="75" customHeight="1">
      <c r="A35" s="33">
        <v>31</v>
      </c>
      <c r="B35" s="39" t="s">
        <v>233</v>
      </c>
      <c r="C35" s="34" t="s">
        <v>269</v>
      </c>
      <c r="D35" s="34" t="s">
        <v>275</v>
      </c>
      <c r="E35" s="40"/>
      <c r="F35" s="37">
        <v>73</v>
      </c>
      <c r="G35" s="37">
        <v>78</v>
      </c>
      <c r="H35" s="38" t="s">
        <v>276</v>
      </c>
    </row>
    <row r="36" spans="1:8" ht="91.5" customHeight="1">
      <c r="A36" s="33">
        <v>32</v>
      </c>
      <c r="B36" s="39" t="s">
        <v>233</v>
      </c>
      <c r="C36" s="34" t="s">
        <v>269</v>
      </c>
      <c r="D36" s="34" t="s">
        <v>277</v>
      </c>
      <c r="E36" s="40"/>
      <c r="F36" s="37">
        <v>50</v>
      </c>
      <c r="G36" s="37">
        <v>52</v>
      </c>
      <c r="H36" s="38" t="s">
        <v>260</v>
      </c>
    </row>
    <row r="37" spans="1:8" ht="78.75" customHeight="1">
      <c r="A37" s="33">
        <v>33</v>
      </c>
      <c r="B37" s="39" t="s">
        <v>233</v>
      </c>
      <c r="C37" s="34" t="s">
        <v>278</v>
      </c>
      <c r="D37" s="41"/>
      <c r="E37" s="40"/>
      <c r="F37" s="37">
        <v>73</v>
      </c>
      <c r="G37" s="37">
        <v>78</v>
      </c>
      <c r="H37" s="38" t="s">
        <v>276</v>
      </c>
    </row>
    <row r="38" spans="1:8" ht="75.75" customHeight="1">
      <c r="A38" s="33">
        <v>34</v>
      </c>
      <c r="B38" s="39" t="s">
        <v>233</v>
      </c>
      <c r="C38" s="34" t="s">
        <v>279</v>
      </c>
      <c r="D38" s="41"/>
      <c r="E38" s="40"/>
      <c r="F38" s="37">
        <v>67</v>
      </c>
      <c r="G38" s="37">
        <v>70</v>
      </c>
      <c r="H38" s="38" t="s">
        <v>280</v>
      </c>
    </row>
    <row r="39" spans="1:8" ht="123.75" customHeight="1">
      <c r="A39" s="33">
        <v>35</v>
      </c>
      <c r="B39" s="39" t="s">
        <v>281</v>
      </c>
      <c r="C39" s="39" t="s">
        <v>236</v>
      </c>
      <c r="D39" s="42"/>
      <c r="E39" s="43"/>
      <c r="F39" s="44">
        <v>361</v>
      </c>
      <c r="G39" s="44">
        <v>378</v>
      </c>
      <c r="H39" s="45" t="s">
        <v>282</v>
      </c>
    </row>
    <row r="40" spans="1:8" ht="137.25" customHeight="1">
      <c r="A40" s="33">
        <v>36</v>
      </c>
      <c r="B40" s="39" t="s">
        <v>281</v>
      </c>
      <c r="C40" s="39" t="s">
        <v>283</v>
      </c>
      <c r="D40" s="46"/>
      <c r="E40" s="43"/>
      <c r="F40" s="44">
        <v>244</v>
      </c>
      <c r="G40" s="44">
        <v>253</v>
      </c>
      <c r="H40" s="45" t="s">
        <v>284</v>
      </c>
    </row>
    <row r="41" spans="1:8" ht="74.25" customHeight="1">
      <c r="A41" s="33">
        <v>37</v>
      </c>
      <c r="B41" s="39" t="s">
        <v>281</v>
      </c>
      <c r="C41" s="39" t="s">
        <v>285</v>
      </c>
      <c r="D41" s="46"/>
      <c r="E41" s="43"/>
      <c r="F41" s="44">
        <v>260</v>
      </c>
      <c r="G41" s="44">
        <v>269</v>
      </c>
      <c r="H41" s="45" t="s">
        <v>286</v>
      </c>
    </row>
    <row r="42" spans="1:8" ht="110.25" customHeight="1">
      <c r="A42" s="33">
        <v>38</v>
      </c>
      <c r="B42" s="39" t="s">
        <v>281</v>
      </c>
      <c r="C42" s="39" t="s">
        <v>287</v>
      </c>
      <c r="D42" s="46"/>
      <c r="E42" s="43"/>
      <c r="F42" s="44">
        <v>427</v>
      </c>
      <c r="G42" s="44">
        <v>454</v>
      </c>
      <c r="H42" s="45" t="s">
        <v>288</v>
      </c>
    </row>
    <row r="43" spans="1:8" ht="135">
      <c r="A43" s="33">
        <v>39</v>
      </c>
      <c r="B43" s="39" t="s">
        <v>281</v>
      </c>
      <c r="C43" s="47" t="s">
        <v>289</v>
      </c>
      <c r="D43" s="47" t="s">
        <v>290</v>
      </c>
      <c r="E43" s="43"/>
      <c r="F43" s="48">
        <v>191</v>
      </c>
      <c r="G43" s="48">
        <v>198</v>
      </c>
      <c r="H43" s="49" t="s">
        <v>291</v>
      </c>
    </row>
    <row r="44" spans="1:8" ht="138.75" customHeight="1">
      <c r="A44" s="33">
        <v>40</v>
      </c>
      <c r="B44" s="39" t="s">
        <v>281</v>
      </c>
      <c r="C44" s="47" t="s">
        <v>289</v>
      </c>
      <c r="D44" s="47" t="s">
        <v>292</v>
      </c>
      <c r="E44" s="43"/>
      <c r="F44" s="48">
        <v>260</v>
      </c>
      <c r="G44" s="48">
        <v>269</v>
      </c>
      <c r="H44" s="49" t="s">
        <v>293</v>
      </c>
    </row>
    <row r="45" spans="1:8" ht="80.25" customHeight="1">
      <c r="A45" s="33">
        <v>41</v>
      </c>
      <c r="B45" s="39" t="s">
        <v>281</v>
      </c>
      <c r="C45" s="47" t="s">
        <v>289</v>
      </c>
      <c r="D45" s="47" t="s">
        <v>294</v>
      </c>
      <c r="E45" s="43"/>
      <c r="F45" s="48">
        <v>244</v>
      </c>
      <c r="G45" s="48">
        <v>253</v>
      </c>
      <c r="H45" s="49" t="s">
        <v>295</v>
      </c>
    </row>
    <row r="46" spans="1:8" ht="88.5" customHeight="1">
      <c r="A46" s="33">
        <v>42</v>
      </c>
      <c r="B46" s="39" t="s">
        <v>281</v>
      </c>
      <c r="C46" s="39" t="s">
        <v>289</v>
      </c>
      <c r="D46" s="39" t="s">
        <v>296</v>
      </c>
      <c r="E46" s="43"/>
      <c r="F46" s="44">
        <v>184</v>
      </c>
      <c r="G46" s="44">
        <v>189</v>
      </c>
      <c r="H46" s="45" t="s">
        <v>297</v>
      </c>
    </row>
    <row r="47" spans="1:8" ht="118.5" customHeight="1">
      <c r="A47" s="33">
        <v>43</v>
      </c>
      <c r="B47" s="39" t="s">
        <v>281</v>
      </c>
      <c r="C47" s="47" t="s">
        <v>298</v>
      </c>
      <c r="D47" s="47" t="s">
        <v>299</v>
      </c>
      <c r="E47" s="43"/>
      <c r="F47" s="48">
        <v>427</v>
      </c>
      <c r="G47" s="48">
        <v>454</v>
      </c>
      <c r="H47" s="49" t="s">
        <v>288</v>
      </c>
    </row>
    <row r="48" spans="1:8" ht="105.75" customHeight="1">
      <c r="A48" s="33">
        <v>44</v>
      </c>
      <c r="B48" s="39" t="s">
        <v>281</v>
      </c>
      <c r="C48" s="47" t="s">
        <v>298</v>
      </c>
      <c r="D48" s="47" t="s">
        <v>300</v>
      </c>
      <c r="E48" s="43"/>
      <c r="F48" s="48">
        <v>361</v>
      </c>
      <c r="G48" s="48">
        <v>378</v>
      </c>
      <c r="H48" s="49" t="s">
        <v>301</v>
      </c>
    </row>
    <row r="49" spans="1:8" ht="97.5" customHeight="1">
      <c r="A49" s="33">
        <v>45</v>
      </c>
      <c r="B49" s="39" t="s">
        <v>281</v>
      </c>
      <c r="C49" s="39" t="s">
        <v>298</v>
      </c>
      <c r="D49" s="39" t="s">
        <v>302</v>
      </c>
      <c r="E49" s="43"/>
      <c r="F49" s="44">
        <v>293</v>
      </c>
      <c r="G49" s="44">
        <v>308</v>
      </c>
      <c r="H49" s="45" t="s">
        <v>303</v>
      </c>
    </row>
    <row r="50" spans="1:8" ht="104.25" customHeight="1">
      <c r="A50" s="33">
        <v>46</v>
      </c>
      <c r="B50" s="39" t="s">
        <v>281</v>
      </c>
      <c r="C50" s="39" t="s">
        <v>304</v>
      </c>
      <c r="D50" s="46"/>
      <c r="E50" s="43"/>
      <c r="F50" s="44">
        <v>361</v>
      </c>
      <c r="G50" s="44">
        <v>378</v>
      </c>
      <c r="H50" s="45" t="s">
        <v>301</v>
      </c>
    </row>
    <row r="51" spans="1:8" ht="147.75" customHeight="1">
      <c r="A51" s="33">
        <v>47</v>
      </c>
      <c r="B51" s="39" t="s">
        <v>281</v>
      </c>
      <c r="C51" s="39" t="s">
        <v>305</v>
      </c>
      <c r="D51" s="46"/>
      <c r="E51" s="43"/>
      <c r="F51" s="44">
        <v>191</v>
      </c>
      <c r="G51" s="44">
        <v>198</v>
      </c>
      <c r="H51" s="45" t="s">
        <v>291</v>
      </c>
    </row>
    <row r="52" spans="1:8" ht="92.25" customHeight="1">
      <c r="A52" s="33">
        <v>48</v>
      </c>
      <c r="B52" s="39" t="s">
        <v>281</v>
      </c>
      <c r="C52" s="39" t="s">
        <v>306</v>
      </c>
      <c r="D52" s="46"/>
      <c r="E52" s="43"/>
      <c r="F52" s="44">
        <v>68</v>
      </c>
      <c r="G52" s="44">
        <v>75</v>
      </c>
      <c r="H52" s="45" t="s">
        <v>307</v>
      </c>
    </row>
    <row r="53" spans="1:8" ht="95.25" customHeight="1">
      <c r="A53" s="33">
        <v>49</v>
      </c>
      <c r="B53" s="39" t="s">
        <v>281</v>
      </c>
      <c r="C53" s="39" t="s">
        <v>308</v>
      </c>
      <c r="D53" s="46"/>
      <c r="E53" s="43"/>
      <c r="F53" s="44">
        <v>361</v>
      </c>
      <c r="G53" s="44">
        <v>378</v>
      </c>
      <c r="H53" s="45" t="s">
        <v>309</v>
      </c>
    </row>
    <row r="54" spans="1:8" ht="75.75" customHeight="1">
      <c r="A54" s="33">
        <v>50</v>
      </c>
      <c r="B54" s="33" t="s">
        <v>310</v>
      </c>
      <c r="C54" s="39" t="s">
        <v>311</v>
      </c>
      <c r="D54" s="46"/>
      <c r="E54" s="43"/>
      <c r="F54" s="44">
        <v>90</v>
      </c>
      <c r="G54" s="44">
        <v>96</v>
      </c>
      <c r="H54" s="45" t="s">
        <v>312</v>
      </c>
    </row>
    <row r="55" spans="1:8" ht="243.75" customHeight="1">
      <c r="A55" s="33">
        <v>51</v>
      </c>
      <c r="B55" s="33" t="s">
        <v>310</v>
      </c>
      <c r="C55" s="39" t="s">
        <v>313</v>
      </c>
      <c r="D55" s="46"/>
      <c r="E55" s="43"/>
      <c r="F55" s="44">
        <v>215</v>
      </c>
      <c r="G55" s="44">
        <v>215</v>
      </c>
      <c r="H55" s="45" t="s">
        <v>314</v>
      </c>
    </row>
    <row r="56" spans="1:8" ht="29.25" customHeight="1">
      <c r="A56" s="33">
        <v>52</v>
      </c>
      <c r="B56" s="33" t="s">
        <v>310</v>
      </c>
      <c r="C56" s="39" t="s">
        <v>315</v>
      </c>
      <c r="D56" s="46"/>
      <c r="E56" s="44">
        <v>3</v>
      </c>
      <c r="F56" s="43"/>
      <c r="G56" s="43"/>
      <c r="H56" s="45" t="s">
        <v>316</v>
      </c>
    </row>
    <row r="57" spans="1:8" ht="74.25" customHeight="1">
      <c r="A57" s="33">
        <v>53</v>
      </c>
      <c r="B57" s="33" t="s">
        <v>310</v>
      </c>
      <c r="C57" s="39" t="s">
        <v>317</v>
      </c>
      <c r="D57" s="46"/>
      <c r="E57" s="43"/>
      <c r="F57" s="44">
        <v>90</v>
      </c>
      <c r="G57" s="44">
        <v>96</v>
      </c>
      <c r="H57" s="45" t="s">
        <v>318</v>
      </c>
    </row>
    <row r="58" spans="1:8" ht="184.5" customHeight="1">
      <c r="A58" s="33">
        <v>54</v>
      </c>
      <c r="B58" s="33" t="s">
        <v>310</v>
      </c>
      <c r="C58" s="39" t="s">
        <v>319</v>
      </c>
      <c r="D58" s="46"/>
      <c r="E58" s="43"/>
      <c r="F58" s="44">
        <v>78</v>
      </c>
      <c r="G58" s="44">
        <v>82</v>
      </c>
      <c r="H58" s="45" t="s">
        <v>320</v>
      </c>
    </row>
    <row r="59" spans="1:8" ht="163.5" customHeight="1">
      <c r="A59" s="33">
        <v>55</v>
      </c>
      <c r="B59" s="33" t="s">
        <v>310</v>
      </c>
      <c r="C59" s="39" t="s">
        <v>321</v>
      </c>
      <c r="D59" s="46"/>
      <c r="E59" s="43"/>
      <c r="F59" s="44">
        <v>78</v>
      </c>
      <c r="G59" s="44">
        <v>82</v>
      </c>
      <c r="H59" s="45" t="s">
        <v>322</v>
      </c>
    </row>
    <row r="60" spans="1:8" ht="117" customHeight="1">
      <c r="A60" s="33">
        <v>56</v>
      </c>
      <c r="B60" s="33" t="s">
        <v>310</v>
      </c>
      <c r="C60" s="39" t="s">
        <v>323</v>
      </c>
      <c r="D60" s="46"/>
      <c r="E60" s="43"/>
      <c r="F60" s="44">
        <v>90</v>
      </c>
      <c r="G60" s="44">
        <v>96</v>
      </c>
      <c r="H60" s="45" t="s">
        <v>324</v>
      </c>
    </row>
    <row r="61" spans="1:8" ht="96" customHeight="1">
      <c r="A61" s="33">
        <v>57</v>
      </c>
      <c r="B61" s="33" t="s">
        <v>310</v>
      </c>
      <c r="C61" s="39" t="s">
        <v>325</v>
      </c>
      <c r="D61" s="46"/>
      <c r="E61" s="43"/>
      <c r="F61" s="44">
        <v>196</v>
      </c>
      <c r="G61" s="44">
        <v>196</v>
      </c>
      <c r="H61" s="45" t="s">
        <v>326</v>
      </c>
    </row>
    <row r="62" spans="1:8" ht="79.5" customHeight="1">
      <c r="A62" s="33">
        <v>58</v>
      </c>
      <c r="B62" s="33" t="s">
        <v>327</v>
      </c>
      <c r="C62" s="39" t="s">
        <v>328</v>
      </c>
      <c r="D62" s="46"/>
      <c r="E62" s="43"/>
      <c r="F62" s="44">
        <v>88</v>
      </c>
      <c r="G62" s="44">
        <v>90</v>
      </c>
      <c r="H62" s="45" t="s">
        <v>329</v>
      </c>
    </row>
    <row r="63" spans="1:8" ht="188.25" customHeight="1">
      <c r="A63" s="33">
        <v>59</v>
      </c>
      <c r="B63" s="33" t="s">
        <v>327</v>
      </c>
      <c r="C63" s="39" t="s">
        <v>330</v>
      </c>
      <c r="D63" s="39" t="s">
        <v>330</v>
      </c>
      <c r="E63" s="43"/>
      <c r="F63" s="44">
        <v>68</v>
      </c>
      <c r="G63" s="44">
        <v>72</v>
      </c>
      <c r="H63" s="45" t="s">
        <v>331</v>
      </c>
    </row>
    <row r="64" spans="1:8" ht="91.5" customHeight="1">
      <c r="A64" s="33">
        <v>60</v>
      </c>
      <c r="B64" s="33" t="s">
        <v>327</v>
      </c>
      <c r="C64" s="39" t="s">
        <v>330</v>
      </c>
      <c r="D64" s="39" t="s">
        <v>332</v>
      </c>
      <c r="E64" s="43"/>
      <c r="F64" s="44">
        <v>74</v>
      </c>
      <c r="G64" s="44">
        <v>77</v>
      </c>
      <c r="H64" s="45" t="s">
        <v>333</v>
      </c>
    </row>
    <row r="65" spans="1:8" ht="246.75" customHeight="1">
      <c r="A65" s="33">
        <v>61</v>
      </c>
      <c r="B65" s="33" t="s">
        <v>327</v>
      </c>
      <c r="C65" s="39" t="s">
        <v>334</v>
      </c>
      <c r="D65" s="46"/>
      <c r="E65" s="43"/>
      <c r="F65" s="44">
        <v>32</v>
      </c>
      <c r="G65" s="44">
        <v>33</v>
      </c>
      <c r="H65" s="45" t="s">
        <v>335</v>
      </c>
    </row>
    <row r="66" spans="1:8" ht="76.5" customHeight="1">
      <c r="A66" s="33">
        <v>62</v>
      </c>
      <c r="B66" s="33" t="s">
        <v>327</v>
      </c>
      <c r="C66" s="39" t="s">
        <v>336</v>
      </c>
      <c r="D66" s="46"/>
      <c r="E66" s="43"/>
      <c r="F66" s="44">
        <v>101</v>
      </c>
      <c r="G66" s="44">
        <v>106</v>
      </c>
      <c r="H66" s="45" t="s">
        <v>337</v>
      </c>
    </row>
    <row r="67" spans="1:8" ht="79.5" customHeight="1">
      <c r="A67" s="33">
        <v>63</v>
      </c>
      <c r="B67" s="33" t="s">
        <v>327</v>
      </c>
      <c r="C67" s="39" t="s">
        <v>338</v>
      </c>
      <c r="D67" s="46"/>
      <c r="E67" s="43"/>
      <c r="F67" s="44">
        <v>88</v>
      </c>
      <c r="G67" s="44">
        <v>90</v>
      </c>
      <c r="H67" s="45" t="s">
        <v>339</v>
      </c>
    </row>
    <row r="68" spans="1:8" ht="180">
      <c r="A68" s="33">
        <v>64</v>
      </c>
      <c r="B68" s="33" t="s">
        <v>327</v>
      </c>
      <c r="C68" s="39" t="s">
        <v>319</v>
      </c>
      <c r="D68" s="46"/>
      <c r="E68" s="43"/>
      <c r="F68" s="44">
        <v>78</v>
      </c>
      <c r="G68" s="44">
        <v>82</v>
      </c>
      <c r="H68" s="45" t="s">
        <v>320</v>
      </c>
    </row>
    <row r="69" spans="1:8" ht="171.75" customHeight="1">
      <c r="A69" s="33">
        <v>65</v>
      </c>
      <c r="B69" s="33" t="s">
        <v>327</v>
      </c>
      <c r="C69" s="39" t="s">
        <v>321</v>
      </c>
      <c r="D69" s="46"/>
      <c r="E69" s="43"/>
      <c r="F69" s="44">
        <v>78</v>
      </c>
      <c r="G69" s="44">
        <v>82</v>
      </c>
      <c r="H69" s="45" t="s">
        <v>322</v>
      </c>
    </row>
    <row r="70" spans="1:8" ht="111" customHeight="1">
      <c r="A70" s="33">
        <v>66</v>
      </c>
      <c r="B70" s="33" t="s">
        <v>327</v>
      </c>
      <c r="C70" s="39" t="s">
        <v>340</v>
      </c>
      <c r="D70" s="46"/>
      <c r="E70" s="43"/>
      <c r="F70" s="44">
        <v>71</v>
      </c>
      <c r="G70" s="44">
        <v>74</v>
      </c>
      <c r="H70" s="45" t="s">
        <v>341</v>
      </c>
    </row>
    <row r="71" spans="1:8" ht="28.5" customHeight="1">
      <c r="A71" s="33">
        <v>67</v>
      </c>
      <c r="B71" s="33" t="s">
        <v>342</v>
      </c>
      <c r="C71" s="39" t="s">
        <v>343</v>
      </c>
      <c r="D71" s="46"/>
      <c r="E71" s="44">
        <v>4</v>
      </c>
      <c r="F71" s="43"/>
      <c r="G71" s="43"/>
      <c r="H71" s="45" t="s">
        <v>344</v>
      </c>
    </row>
    <row r="72" spans="1:8" ht="108.75" customHeight="1">
      <c r="A72" s="33">
        <v>68</v>
      </c>
      <c r="B72" s="33" t="s">
        <v>57</v>
      </c>
      <c r="C72" s="39" t="s">
        <v>315</v>
      </c>
      <c r="D72" s="46"/>
      <c r="E72" s="44">
        <v>3</v>
      </c>
      <c r="F72" s="44">
        <v>60</v>
      </c>
      <c r="G72" s="44">
        <v>65</v>
      </c>
      <c r="H72" s="45" t="s">
        <v>345</v>
      </c>
    </row>
    <row r="73" spans="1:8" ht="156.75" customHeight="1">
      <c r="A73" s="33">
        <v>69</v>
      </c>
      <c r="B73" s="33" t="s">
        <v>57</v>
      </c>
      <c r="C73" s="39" t="s">
        <v>57</v>
      </c>
      <c r="D73" s="39" t="s">
        <v>346</v>
      </c>
      <c r="E73" s="43"/>
      <c r="F73" s="44">
        <v>63</v>
      </c>
      <c r="G73" s="44">
        <v>66</v>
      </c>
      <c r="H73" s="45" t="s">
        <v>347</v>
      </c>
    </row>
    <row r="74" spans="1:8" ht="75" customHeight="1">
      <c r="A74" s="33">
        <v>70</v>
      </c>
      <c r="B74" s="33" t="s">
        <v>57</v>
      </c>
      <c r="C74" s="39" t="s">
        <v>57</v>
      </c>
      <c r="D74" s="39" t="s">
        <v>348</v>
      </c>
      <c r="E74" s="43"/>
      <c r="F74" s="44">
        <v>69</v>
      </c>
      <c r="G74" s="44">
        <v>71</v>
      </c>
      <c r="H74" s="45" t="s">
        <v>349</v>
      </c>
    </row>
    <row r="75" spans="1:8" ht="26.25" customHeight="1">
      <c r="A75" s="33">
        <v>71</v>
      </c>
      <c r="B75" s="33" t="s">
        <v>57</v>
      </c>
      <c r="C75" s="39" t="s">
        <v>57</v>
      </c>
      <c r="D75" s="39" t="s">
        <v>350</v>
      </c>
      <c r="E75" s="43"/>
      <c r="F75" s="44">
        <v>66</v>
      </c>
      <c r="G75" s="44">
        <v>69</v>
      </c>
      <c r="H75" s="45" t="s">
        <v>351</v>
      </c>
    </row>
    <row r="76" spans="1:8" ht="109.5" customHeight="1">
      <c r="A76" s="33">
        <v>72</v>
      </c>
      <c r="B76" s="33" t="s">
        <v>57</v>
      </c>
      <c r="C76" s="39" t="s">
        <v>57</v>
      </c>
      <c r="D76" s="39" t="s">
        <v>352</v>
      </c>
      <c r="E76" s="44">
        <v>3</v>
      </c>
      <c r="F76" s="44">
        <v>60</v>
      </c>
      <c r="G76" s="44">
        <v>65</v>
      </c>
      <c r="H76" s="45" t="s">
        <v>345</v>
      </c>
    </row>
    <row r="77" spans="1:8" ht="20.25" customHeight="1">
      <c r="A77" s="33">
        <v>73</v>
      </c>
      <c r="B77" s="33" t="s">
        <v>57</v>
      </c>
      <c r="C77" s="39" t="s">
        <v>57</v>
      </c>
      <c r="D77" s="39" t="s">
        <v>353</v>
      </c>
      <c r="E77" s="43"/>
      <c r="F77" s="44">
        <v>66</v>
      </c>
      <c r="G77" s="44">
        <v>68</v>
      </c>
      <c r="H77" s="45" t="s">
        <v>354</v>
      </c>
    </row>
    <row r="78" spans="1:8" ht="69.75" customHeight="1">
      <c r="A78" s="33">
        <v>74</v>
      </c>
      <c r="B78" s="33" t="s">
        <v>57</v>
      </c>
      <c r="C78" s="39" t="s">
        <v>355</v>
      </c>
      <c r="D78" s="46"/>
      <c r="E78" s="43"/>
      <c r="F78" s="44">
        <v>90</v>
      </c>
      <c r="G78" s="44">
        <v>96</v>
      </c>
      <c r="H78" s="45" t="s">
        <v>356</v>
      </c>
    </row>
    <row r="79" spans="1:8" ht="24.75" customHeight="1">
      <c r="A79" s="33">
        <v>75</v>
      </c>
      <c r="B79" s="33" t="s">
        <v>57</v>
      </c>
      <c r="C79" s="39" t="s">
        <v>357</v>
      </c>
      <c r="D79" s="46"/>
      <c r="E79" s="43"/>
      <c r="F79" s="44">
        <v>66</v>
      </c>
      <c r="G79" s="44">
        <v>68</v>
      </c>
      <c r="H79" s="45" t="s">
        <v>354</v>
      </c>
    </row>
    <row r="80" spans="1:8" ht="78" customHeight="1">
      <c r="A80" s="33">
        <v>76</v>
      </c>
      <c r="B80" s="33" t="s">
        <v>358</v>
      </c>
      <c r="C80" s="39" t="s">
        <v>359</v>
      </c>
      <c r="D80" s="46"/>
      <c r="E80" s="43"/>
      <c r="F80" s="44">
        <v>101</v>
      </c>
      <c r="G80" s="44">
        <v>106</v>
      </c>
      <c r="H80" s="45" t="s">
        <v>360</v>
      </c>
    </row>
    <row r="81" spans="1:8" ht="78" customHeight="1">
      <c r="A81" s="33">
        <v>77</v>
      </c>
      <c r="B81" s="33" t="s">
        <v>358</v>
      </c>
      <c r="C81" s="39" t="s">
        <v>361</v>
      </c>
      <c r="D81" s="46"/>
      <c r="E81" s="43"/>
      <c r="F81" s="44">
        <v>65</v>
      </c>
      <c r="G81" s="44">
        <v>68</v>
      </c>
      <c r="H81" s="45" t="s">
        <v>362</v>
      </c>
    </row>
    <row r="82" spans="1:8" ht="92.25" customHeight="1">
      <c r="A82" s="33">
        <v>78</v>
      </c>
      <c r="B82" s="33" t="s">
        <v>358</v>
      </c>
      <c r="C82" s="39" t="s">
        <v>52</v>
      </c>
      <c r="D82" s="46"/>
      <c r="E82" s="43"/>
      <c r="F82" s="44">
        <v>56</v>
      </c>
      <c r="G82" s="44">
        <v>59</v>
      </c>
      <c r="H82" s="45" t="s">
        <v>272</v>
      </c>
    </row>
    <row r="83" spans="1:8" ht="85.5" customHeight="1">
      <c r="A83" s="33">
        <v>79</v>
      </c>
      <c r="B83" s="33" t="s">
        <v>358</v>
      </c>
      <c r="C83" s="39" t="s">
        <v>363</v>
      </c>
      <c r="D83" s="46"/>
      <c r="E83" s="43"/>
      <c r="F83" s="44">
        <v>51</v>
      </c>
      <c r="G83" s="44">
        <v>54</v>
      </c>
      <c r="H83" s="45" t="s">
        <v>364</v>
      </c>
    </row>
    <row r="84" spans="1:8" ht="78.75" customHeight="1">
      <c r="A84" s="33">
        <v>80</v>
      </c>
      <c r="B84" s="33" t="s">
        <v>358</v>
      </c>
      <c r="C84" s="39" t="s">
        <v>365</v>
      </c>
      <c r="D84" s="46"/>
      <c r="E84" s="43"/>
      <c r="F84" s="44">
        <v>65</v>
      </c>
      <c r="G84" s="44">
        <v>68</v>
      </c>
      <c r="H84" s="45" t="s">
        <v>366</v>
      </c>
    </row>
    <row r="85" spans="1:8" ht="74.25" customHeight="1">
      <c r="A85" s="33">
        <v>81</v>
      </c>
      <c r="B85" s="33" t="s">
        <v>358</v>
      </c>
      <c r="C85" s="39" t="s">
        <v>336</v>
      </c>
      <c r="D85" s="46"/>
      <c r="E85" s="43"/>
      <c r="F85" s="44">
        <v>101</v>
      </c>
      <c r="G85" s="44">
        <v>106</v>
      </c>
      <c r="H85" s="45" t="s">
        <v>337</v>
      </c>
    </row>
    <row r="86" spans="1:8" ht="90">
      <c r="A86" s="33">
        <v>82</v>
      </c>
      <c r="B86" s="33" t="s">
        <v>358</v>
      </c>
      <c r="C86" s="39" t="s">
        <v>259</v>
      </c>
      <c r="D86" s="46"/>
      <c r="E86" s="43"/>
      <c r="F86" s="44">
        <v>50</v>
      </c>
      <c r="G86" s="44">
        <v>52</v>
      </c>
      <c r="H86" s="45" t="s">
        <v>260</v>
      </c>
    </row>
    <row r="87" spans="1:8" ht="136.5" customHeight="1">
      <c r="A87" s="33">
        <v>83</v>
      </c>
      <c r="B87" s="33" t="s">
        <v>358</v>
      </c>
      <c r="C87" s="39" t="s">
        <v>367</v>
      </c>
      <c r="D87" s="46"/>
      <c r="E87" s="43"/>
      <c r="F87" s="44">
        <v>55</v>
      </c>
      <c r="G87" s="44">
        <v>59</v>
      </c>
      <c r="H87" s="45" t="s">
        <v>368</v>
      </c>
    </row>
    <row r="88" spans="1:8" ht="121.5" customHeight="1">
      <c r="A88" s="33">
        <v>84</v>
      </c>
      <c r="B88" s="33" t="s">
        <v>358</v>
      </c>
      <c r="C88" s="39" t="s">
        <v>369</v>
      </c>
      <c r="D88" s="46"/>
      <c r="E88" s="43"/>
      <c r="F88" s="44">
        <v>66</v>
      </c>
      <c r="G88" s="44">
        <v>69</v>
      </c>
      <c r="H88" s="45" t="s">
        <v>370</v>
      </c>
    </row>
    <row r="89" spans="1:8" ht="150" customHeight="1">
      <c r="A89" s="33">
        <v>85</v>
      </c>
      <c r="B89" s="33" t="s">
        <v>371</v>
      </c>
      <c r="C89" s="39" t="s">
        <v>372</v>
      </c>
      <c r="D89" s="46"/>
      <c r="E89" s="43"/>
      <c r="F89" s="44">
        <v>39</v>
      </c>
      <c r="G89" s="44">
        <v>42</v>
      </c>
      <c r="H89" s="45" t="s">
        <v>373</v>
      </c>
    </row>
    <row r="90" spans="1:8" ht="82.5" customHeight="1">
      <c r="A90" s="33">
        <v>86</v>
      </c>
      <c r="B90" s="33" t="s">
        <v>64</v>
      </c>
      <c r="C90" s="39" t="s">
        <v>374</v>
      </c>
      <c r="D90" s="46"/>
      <c r="E90" s="43"/>
      <c r="F90" s="44">
        <v>59</v>
      </c>
      <c r="G90" s="44">
        <v>66</v>
      </c>
      <c r="H90" s="45" t="s">
        <v>375</v>
      </c>
    </row>
    <row r="91" spans="1:8" ht="138.75" customHeight="1">
      <c r="A91" s="33">
        <v>87</v>
      </c>
      <c r="B91" s="33" t="s">
        <v>64</v>
      </c>
      <c r="C91" s="39" t="s">
        <v>283</v>
      </c>
      <c r="D91" s="46"/>
      <c r="E91" s="43"/>
      <c r="F91" s="44">
        <v>260</v>
      </c>
      <c r="G91" s="44">
        <v>269</v>
      </c>
      <c r="H91" s="45" t="s">
        <v>293</v>
      </c>
    </row>
    <row r="92" spans="1:8" ht="77.25" customHeight="1">
      <c r="A92" s="33">
        <v>88</v>
      </c>
      <c r="B92" s="33" t="s">
        <v>64</v>
      </c>
      <c r="C92" s="39" t="s">
        <v>285</v>
      </c>
      <c r="D92" s="46"/>
      <c r="E92" s="43"/>
      <c r="F92" s="44">
        <v>244</v>
      </c>
      <c r="G92" s="44">
        <v>253</v>
      </c>
      <c r="H92" s="45" t="s">
        <v>295</v>
      </c>
    </row>
    <row r="93" spans="1:8" ht="44.25" customHeight="1">
      <c r="A93" s="33">
        <v>89</v>
      </c>
      <c r="B93" s="33" t="s">
        <v>64</v>
      </c>
      <c r="C93" s="39" t="s">
        <v>376</v>
      </c>
      <c r="D93" s="46"/>
      <c r="E93" s="44">
        <v>5</v>
      </c>
      <c r="F93" s="44">
        <v>58</v>
      </c>
      <c r="G93" s="44">
        <v>64</v>
      </c>
      <c r="H93" s="207" t="s">
        <v>377</v>
      </c>
    </row>
    <row r="94" spans="1:8" ht="41.25" customHeight="1">
      <c r="A94" s="33">
        <v>90</v>
      </c>
      <c r="B94" s="33" t="s">
        <v>64</v>
      </c>
      <c r="C94" s="39" t="s">
        <v>378</v>
      </c>
      <c r="D94" s="39" t="s">
        <v>379</v>
      </c>
      <c r="E94" s="44">
        <v>5</v>
      </c>
      <c r="F94" s="44">
        <v>58</v>
      </c>
      <c r="G94" s="44">
        <v>64</v>
      </c>
      <c r="H94" s="207"/>
    </row>
    <row r="95" spans="1:8" ht="91.5" customHeight="1">
      <c r="A95" s="33">
        <v>91</v>
      </c>
      <c r="B95" s="33" t="s">
        <v>64</v>
      </c>
      <c r="C95" s="39" t="s">
        <v>378</v>
      </c>
      <c r="D95" s="39" t="s">
        <v>380</v>
      </c>
      <c r="E95" s="43"/>
      <c r="F95" s="44">
        <v>55</v>
      </c>
      <c r="G95" s="44">
        <v>62</v>
      </c>
      <c r="H95" s="45" t="s">
        <v>381</v>
      </c>
    </row>
    <row r="96" spans="1:8" ht="125.25" customHeight="1">
      <c r="A96" s="33">
        <v>92</v>
      </c>
      <c r="B96" s="33" t="s">
        <v>64</v>
      </c>
      <c r="C96" s="39" t="s">
        <v>378</v>
      </c>
      <c r="D96" s="39" t="s">
        <v>382</v>
      </c>
      <c r="E96" s="43"/>
      <c r="F96" s="44">
        <v>68</v>
      </c>
      <c r="G96" s="44">
        <v>75</v>
      </c>
      <c r="H96" s="45" t="s">
        <v>383</v>
      </c>
    </row>
    <row r="97" spans="1:8" ht="26.25" customHeight="1">
      <c r="A97" s="33">
        <v>93</v>
      </c>
      <c r="B97" s="33" t="s">
        <v>64</v>
      </c>
      <c r="C97" s="39" t="s">
        <v>378</v>
      </c>
      <c r="D97" s="46"/>
      <c r="E97" s="44">
        <v>4</v>
      </c>
      <c r="F97" s="43"/>
      <c r="G97" s="43"/>
      <c r="H97" s="45" t="s">
        <v>344</v>
      </c>
    </row>
    <row r="98" spans="1:8" ht="270" customHeight="1">
      <c r="A98" s="33">
        <v>94</v>
      </c>
      <c r="B98" s="33" t="s">
        <v>64</v>
      </c>
      <c r="C98" s="39" t="s">
        <v>384</v>
      </c>
      <c r="D98" s="46"/>
      <c r="E98" s="43"/>
      <c r="F98" s="44">
        <v>68</v>
      </c>
      <c r="G98" s="44">
        <v>75</v>
      </c>
      <c r="H98" s="45" t="s">
        <v>385</v>
      </c>
    </row>
    <row r="99" spans="1:8" ht="107.25" customHeight="1">
      <c r="A99" s="33">
        <v>95</v>
      </c>
      <c r="B99" s="33" t="s">
        <v>64</v>
      </c>
      <c r="C99" s="39" t="s">
        <v>386</v>
      </c>
      <c r="D99" s="46"/>
      <c r="E99" s="44">
        <v>4</v>
      </c>
      <c r="F99" s="43"/>
      <c r="G99" s="43"/>
      <c r="H99" s="45" t="s">
        <v>387</v>
      </c>
    </row>
    <row r="100" spans="1:8" ht="135">
      <c r="A100" s="33">
        <v>96</v>
      </c>
      <c r="B100" s="33" t="s">
        <v>64</v>
      </c>
      <c r="C100" s="39" t="s">
        <v>305</v>
      </c>
      <c r="D100" s="46"/>
      <c r="E100" s="43"/>
      <c r="F100" s="44">
        <v>191</v>
      </c>
      <c r="G100" s="44">
        <v>198</v>
      </c>
      <c r="H100" s="45" t="s">
        <v>291</v>
      </c>
    </row>
    <row r="101" spans="1:8" ht="87.75" customHeight="1">
      <c r="A101" s="33">
        <v>97</v>
      </c>
      <c r="B101" s="33" t="s">
        <v>64</v>
      </c>
      <c r="C101" s="39" t="s">
        <v>306</v>
      </c>
      <c r="D101" s="46"/>
      <c r="E101" s="43"/>
      <c r="F101" s="44">
        <v>68</v>
      </c>
      <c r="G101" s="44">
        <v>75</v>
      </c>
      <c r="H101" s="45" t="s">
        <v>307</v>
      </c>
    </row>
    <row r="102" spans="1:8" ht="81.75" customHeight="1">
      <c r="A102" s="33">
        <v>98</v>
      </c>
      <c r="B102" s="33" t="s">
        <v>64</v>
      </c>
      <c r="C102" s="39" t="s">
        <v>388</v>
      </c>
      <c r="D102" s="39" t="s">
        <v>379</v>
      </c>
      <c r="E102" s="44">
        <v>5</v>
      </c>
      <c r="F102" s="44">
        <v>58</v>
      </c>
      <c r="G102" s="44">
        <v>64</v>
      </c>
      <c r="H102" s="45" t="s">
        <v>377</v>
      </c>
    </row>
    <row r="103" spans="1:8" ht="23.25" customHeight="1">
      <c r="A103" s="33">
        <v>99</v>
      </c>
      <c r="B103" s="33" t="s">
        <v>64</v>
      </c>
      <c r="C103" s="39" t="s">
        <v>388</v>
      </c>
      <c r="D103" s="46"/>
      <c r="E103" s="44">
        <v>4</v>
      </c>
      <c r="F103" s="43"/>
      <c r="G103" s="43"/>
      <c r="H103" s="45" t="s">
        <v>344</v>
      </c>
    </row>
    <row r="104" spans="1:8" ht="229.5" customHeight="1">
      <c r="A104" s="33">
        <v>100</v>
      </c>
      <c r="B104" s="33" t="s">
        <v>389</v>
      </c>
      <c r="C104" s="39" t="s">
        <v>390</v>
      </c>
      <c r="D104" s="46"/>
      <c r="E104" s="44">
        <v>6</v>
      </c>
      <c r="F104" s="43"/>
      <c r="G104" s="43"/>
      <c r="H104" s="45" t="s">
        <v>391</v>
      </c>
    </row>
    <row r="105" spans="1:8" ht="74.25" customHeight="1">
      <c r="A105" s="33">
        <v>101</v>
      </c>
      <c r="B105" s="33" t="s">
        <v>389</v>
      </c>
      <c r="C105" s="39" t="s">
        <v>392</v>
      </c>
      <c r="D105" s="46"/>
      <c r="E105" s="43"/>
      <c r="F105" s="44">
        <v>237</v>
      </c>
      <c r="G105" s="44">
        <v>249</v>
      </c>
      <c r="H105" s="45" t="s">
        <v>393</v>
      </c>
    </row>
    <row r="106" spans="1:8" ht="69.75" customHeight="1">
      <c r="A106" s="33">
        <v>102</v>
      </c>
      <c r="B106" s="33" t="s">
        <v>389</v>
      </c>
      <c r="C106" s="39" t="s">
        <v>394</v>
      </c>
      <c r="D106" s="39" t="s">
        <v>395</v>
      </c>
      <c r="E106" s="43"/>
      <c r="F106" s="44">
        <v>66</v>
      </c>
      <c r="G106" s="44">
        <v>69</v>
      </c>
      <c r="H106" s="45" t="s">
        <v>396</v>
      </c>
    </row>
    <row r="107" spans="1:8" ht="58.5" customHeight="1">
      <c r="A107" s="33">
        <v>103</v>
      </c>
      <c r="B107" s="33" t="s">
        <v>389</v>
      </c>
      <c r="C107" s="39" t="s">
        <v>397</v>
      </c>
      <c r="D107" s="46"/>
      <c r="E107" s="43"/>
      <c r="F107" s="44">
        <v>66</v>
      </c>
      <c r="G107" s="44">
        <v>69</v>
      </c>
      <c r="H107" s="45" t="s">
        <v>398</v>
      </c>
    </row>
    <row r="108" spans="1:8" ht="78.75" customHeight="1">
      <c r="A108" s="33">
        <v>104</v>
      </c>
      <c r="B108" s="33" t="s">
        <v>389</v>
      </c>
      <c r="C108" s="39" t="s">
        <v>399</v>
      </c>
      <c r="D108" s="39" t="s">
        <v>400</v>
      </c>
      <c r="E108" s="43"/>
      <c r="F108" s="44">
        <v>36</v>
      </c>
      <c r="G108" s="44">
        <v>39</v>
      </c>
      <c r="H108" s="45" t="s">
        <v>401</v>
      </c>
    </row>
    <row r="109" spans="1:8" ht="74.25" customHeight="1">
      <c r="A109" s="33">
        <v>105</v>
      </c>
      <c r="B109" s="33" t="s">
        <v>389</v>
      </c>
      <c r="C109" s="39" t="s">
        <v>399</v>
      </c>
      <c r="D109" s="39" t="s">
        <v>402</v>
      </c>
      <c r="E109" s="43"/>
      <c r="F109" s="44">
        <v>60</v>
      </c>
      <c r="G109" s="44">
        <v>64</v>
      </c>
      <c r="H109" s="45" t="s">
        <v>403</v>
      </c>
    </row>
    <row r="110" spans="1:8" ht="68.25" customHeight="1">
      <c r="A110" s="33">
        <v>106</v>
      </c>
      <c r="B110" s="33" t="s">
        <v>389</v>
      </c>
      <c r="C110" s="39" t="s">
        <v>399</v>
      </c>
      <c r="D110" s="39" t="s">
        <v>404</v>
      </c>
      <c r="E110" s="43"/>
      <c r="F110" s="44">
        <v>41</v>
      </c>
      <c r="G110" s="44">
        <v>44</v>
      </c>
      <c r="H110" s="45" t="s">
        <v>403</v>
      </c>
    </row>
    <row r="111" spans="1:8" ht="78" customHeight="1">
      <c r="A111" s="33">
        <v>107</v>
      </c>
      <c r="B111" s="33" t="s">
        <v>389</v>
      </c>
      <c r="C111" s="39" t="s">
        <v>405</v>
      </c>
      <c r="D111" s="46"/>
      <c r="E111" s="43"/>
      <c r="F111" s="44">
        <v>66</v>
      </c>
      <c r="G111" s="44">
        <v>69</v>
      </c>
      <c r="H111" s="45" t="s">
        <v>406</v>
      </c>
    </row>
    <row r="112" spans="1:8" ht="132" customHeight="1">
      <c r="A112" s="33">
        <v>108</v>
      </c>
      <c r="B112" s="33" t="s">
        <v>407</v>
      </c>
      <c r="C112" s="39" t="s">
        <v>408</v>
      </c>
      <c r="D112" s="46"/>
      <c r="E112" s="44">
        <v>7</v>
      </c>
      <c r="F112" s="43"/>
      <c r="G112" s="43"/>
      <c r="H112" s="45" t="s">
        <v>409</v>
      </c>
    </row>
    <row r="113" spans="1:8" ht="115.5" customHeight="1">
      <c r="A113" s="33">
        <v>109</v>
      </c>
      <c r="B113" s="33" t="s">
        <v>407</v>
      </c>
      <c r="C113" s="39" t="s">
        <v>410</v>
      </c>
      <c r="D113" s="46"/>
      <c r="E113" s="44">
        <v>7</v>
      </c>
      <c r="F113" s="43"/>
      <c r="G113" s="43"/>
      <c r="H113" s="45" t="s">
        <v>411</v>
      </c>
    </row>
    <row r="114" spans="1:8" ht="87" customHeight="1">
      <c r="A114" s="33">
        <v>110</v>
      </c>
      <c r="B114" s="33" t="s">
        <v>412</v>
      </c>
      <c r="C114" s="39" t="s">
        <v>413</v>
      </c>
      <c r="D114" s="46"/>
      <c r="E114" s="43"/>
      <c r="F114" s="44">
        <v>36</v>
      </c>
      <c r="G114" s="44">
        <v>44</v>
      </c>
      <c r="H114" s="45" t="s">
        <v>414</v>
      </c>
    </row>
    <row r="115" spans="1:8" ht="118.5" customHeight="1">
      <c r="A115" s="33">
        <v>111</v>
      </c>
      <c r="B115" s="33" t="s">
        <v>412</v>
      </c>
      <c r="C115" s="39" t="s">
        <v>415</v>
      </c>
      <c r="D115" s="46"/>
      <c r="E115" s="43"/>
      <c r="F115" s="44">
        <v>36</v>
      </c>
      <c r="G115" s="44">
        <v>44</v>
      </c>
      <c r="H115" s="45" t="s">
        <v>416</v>
      </c>
    </row>
    <row r="116" spans="1:8" ht="105">
      <c r="A116" s="33">
        <v>112</v>
      </c>
      <c r="B116" s="33" t="s">
        <v>412</v>
      </c>
      <c r="C116" s="39" t="s">
        <v>417</v>
      </c>
      <c r="D116" s="46"/>
      <c r="E116" s="43"/>
      <c r="F116" s="44">
        <v>36</v>
      </c>
      <c r="G116" s="44">
        <v>44</v>
      </c>
      <c r="H116" s="45" t="s">
        <v>418</v>
      </c>
    </row>
    <row r="117" spans="1:8" ht="114.75" customHeight="1" thickBot="1">
      <c r="A117" s="33">
        <v>113</v>
      </c>
      <c r="B117" s="33" t="s">
        <v>412</v>
      </c>
      <c r="C117" s="39" t="s">
        <v>419</v>
      </c>
      <c r="D117" s="46"/>
      <c r="E117" s="43"/>
      <c r="F117" s="44">
        <v>121</v>
      </c>
      <c r="G117" s="44">
        <v>126</v>
      </c>
      <c r="H117" s="45" t="s">
        <v>420</v>
      </c>
    </row>
    <row r="118" spans="1:8" ht="15.75" customHeight="1" thickBot="1">
      <c r="A118" s="50"/>
      <c r="B118" s="208" t="s">
        <v>421</v>
      </c>
      <c r="C118" s="209"/>
      <c r="D118" s="209"/>
      <c r="E118" s="209"/>
      <c r="F118" s="209"/>
      <c r="G118" s="210"/>
    </row>
    <row r="119" spans="1:8" ht="15" customHeight="1">
      <c r="B119" s="211" t="s">
        <v>422</v>
      </c>
      <c r="C119" s="212"/>
      <c r="D119" s="212"/>
      <c r="E119" s="212"/>
      <c r="F119" s="212"/>
      <c r="G119" s="213"/>
    </row>
    <row r="120" spans="1:8" ht="15" customHeight="1">
      <c r="B120" s="214" t="s">
        <v>423</v>
      </c>
      <c r="C120" s="215"/>
      <c r="D120" s="215"/>
      <c r="E120" s="215"/>
      <c r="F120" s="215"/>
      <c r="G120" s="216"/>
    </row>
    <row r="121" spans="1:8" ht="89.25" customHeight="1">
      <c r="B121" s="214" t="s">
        <v>424</v>
      </c>
      <c r="C121" s="215"/>
      <c r="D121" s="215"/>
      <c r="E121" s="215"/>
      <c r="F121" s="215"/>
      <c r="G121" s="216"/>
      <c r="H121" s="52"/>
    </row>
    <row r="122" spans="1:8" ht="57.75" customHeight="1">
      <c r="B122" s="214" t="s">
        <v>425</v>
      </c>
      <c r="C122" s="215"/>
      <c r="D122" s="215"/>
      <c r="E122" s="215"/>
      <c r="F122" s="215"/>
      <c r="G122" s="53"/>
    </row>
    <row r="123" spans="1:8" ht="15" customHeight="1">
      <c r="B123" s="214" t="s">
        <v>426</v>
      </c>
      <c r="C123" s="215"/>
      <c r="D123" s="215"/>
      <c r="E123" s="215"/>
      <c r="F123" s="215"/>
      <c r="G123" s="216"/>
    </row>
    <row r="124" spans="1:8" ht="15" customHeight="1">
      <c r="B124" s="214" t="s">
        <v>427</v>
      </c>
      <c r="C124" s="215"/>
      <c r="D124" s="215"/>
      <c r="E124" s="215"/>
      <c r="F124" s="215"/>
      <c r="G124" s="216"/>
    </row>
    <row r="125" spans="1:8" ht="15" customHeight="1">
      <c r="B125" s="214" t="s">
        <v>428</v>
      </c>
      <c r="C125" s="215"/>
      <c r="D125" s="215"/>
      <c r="E125" s="215"/>
      <c r="F125" s="215"/>
      <c r="G125" s="216"/>
    </row>
    <row r="126" spans="1:8" ht="15" customHeight="1">
      <c r="B126" s="214" t="s">
        <v>429</v>
      </c>
      <c r="C126" s="215"/>
      <c r="D126" s="215"/>
      <c r="E126" s="215"/>
      <c r="F126" s="215"/>
      <c r="G126" s="216"/>
    </row>
    <row r="127" spans="1:8" ht="30" customHeight="1" thickBot="1">
      <c r="B127" s="203" t="s">
        <v>430</v>
      </c>
      <c r="C127" s="204"/>
      <c r="D127" s="204"/>
      <c r="E127" s="204"/>
      <c r="F127" s="204"/>
      <c r="G127" s="205"/>
    </row>
  </sheetData>
  <sheetProtection algorithmName="SHA-512" hashValue="+SkZXw+J/hXs8GfqWx45d4MqxhYdQbfKDuEe6iegtsB3XyR7ma3rqvdTBGR9nc4CIiaDuUQVa+OzdhMT4MdsDg==" saltValue="wdFzJYVpHhcsmhPwodGHsg==" spinCount="100000" sheet="1" objects="1" scenarios="1"/>
  <mergeCells count="21">
    <mergeCell ref="A1:G1"/>
    <mergeCell ref="B2:D2"/>
    <mergeCell ref="H2:H4"/>
    <mergeCell ref="A3:A4"/>
    <mergeCell ref="B3:B4"/>
    <mergeCell ref="D3:D4"/>
    <mergeCell ref="E3:E4"/>
    <mergeCell ref="F3:F4"/>
    <mergeCell ref="G3:G4"/>
    <mergeCell ref="B127:G127"/>
    <mergeCell ref="H9:H10"/>
    <mergeCell ref="H93:H94"/>
    <mergeCell ref="B118:G118"/>
    <mergeCell ref="B119:G119"/>
    <mergeCell ref="B120:G120"/>
    <mergeCell ref="B121:G121"/>
    <mergeCell ref="B122:F122"/>
    <mergeCell ref="B123:G123"/>
    <mergeCell ref="B124:G124"/>
    <mergeCell ref="B125:G125"/>
    <mergeCell ref="B126:G1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52E9-035E-4F8E-8C13-3B4DC42E8CD2}">
  <sheetPr codeName="Sheet1">
    <tabColor rgb="FFFFD966"/>
  </sheetPr>
  <dimension ref="B1:M97"/>
  <sheetViews>
    <sheetView topLeftCell="A34" zoomScaleNormal="100" zoomScaleSheetLayoutView="150" workbookViewId="0">
      <selection activeCell="M33" sqref="M33"/>
    </sheetView>
  </sheetViews>
  <sheetFormatPr defaultRowHeight="15"/>
  <sheetData>
    <row r="1" spans="2:11" ht="15" customHeight="1">
      <c r="B1" s="241" t="s">
        <v>17</v>
      </c>
      <c r="C1" s="241"/>
      <c r="D1" s="241"/>
      <c r="E1" s="241"/>
      <c r="F1" s="241"/>
      <c r="G1" s="241"/>
      <c r="H1" s="241"/>
      <c r="I1" s="241"/>
      <c r="J1" s="241"/>
      <c r="K1" s="241"/>
    </row>
    <row r="2" spans="2:11">
      <c r="B2" s="241"/>
      <c r="C2" s="241"/>
      <c r="D2" s="241"/>
      <c r="E2" s="241"/>
      <c r="F2" s="241"/>
      <c r="G2" s="241"/>
      <c r="H2" s="241"/>
      <c r="I2" s="241"/>
      <c r="J2" s="241"/>
      <c r="K2" s="241"/>
    </row>
    <row r="3" spans="2:11">
      <c r="B3" s="241"/>
      <c r="C3" s="241"/>
      <c r="D3" s="241"/>
      <c r="E3" s="241"/>
      <c r="F3" s="241"/>
      <c r="G3" s="241"/>
      <c r="H3" s="241"/>
      <c r="I3" s="241"/>
      <c r="J3" s="241"/>
      <c r="K3" s="241"/>
    </row>
    <row r="5" spans="2:11" ht="15.75" customHeight="1">
      <c r="B5" s="231" t="s">
        <v>431</v>
      </c>
      <c r="C5" s="232"/>
      <c r="D5" s="232"/>
      <c r="E5" s="232"/>
      <c r="F5" s="232"/>
      <c r="G5" s="232"/>
      <c r="H5" s="232"/>
      <c r="I5" s="232"/>
      <c r="J5" s="232"/>
      <c r="K5" s="232"/>
    </row>
    <row r="6" spans="2:11" ht="15.75" customHeight="1">
      <c r="B6" s="232"/>
      <c r="C6" s="232"/>
      <c r="D6" s="232"/>
      <c r="E6" s="232"/>
      <c r="F6" s="232"/>
      <c r="G6" s="232"/>
      <c r="H6" s="232"/>
      <c r="I6" s="232"/>
      <c r="J6" s="232"/>
      <c r="K6" s="232"/>
    </row>
    <row r="7" spans="2:11">
      <c r="B7" s="159" t="s">
        <v>432</v>
      </c>
    </row>
    <row r="8" spans="2:11" ht="15.75">
      <c r="B8" s="160"/>
      <c r="C8" s="161" t="s">
        <v>433</v>
      </c>
    </row>
    <row r="9" spans="2:11" ht="15.75">
      <c r="B9" s="160"/>
      <c r="C9" s="161" t="s">
        <v>434</v>
      </c>
    </row>
    <row r="10" spans="2:11" ht="15.75">
      <c r="B10" s="160"/>
      <c r="C10" s="161" t="s">
        <v>435</v>
      </c>
    </row>
    <row r="11" spans="2:11" ht="15.75">
      <c r="B11" s="160"/>
      <c r="C11" s="161" t="s">
        <v>436</v>
      </c>
    </row>
    <row r="12" spans="2:11" ht="15.75">
      <c r="B12" s="160"/>
      <c r="C12" s="161" t="s">
        <v>437</v>
      </c>
    </row>
    <row r="13" spans="2:11" ht="15.75">
      <c r="B13" s="160"/>
      <c r="C13" s="161" t="s">
        <v>438</v>
      </c>
    </row>
    <row r="14" spans="2:11">
      <c r="B14" s="162" t="s">
        <v>439</v>
      </c>
    </row>
    <row r="15" spans="2:11" ht="15.75">
      <c r="B15" s="160"/>
      <c r="C15" s="161" t="s">
        <v>433</v>
      </c>
    </row>
    <row r="16" spans="2:11" ht="15.75">
      <c r="B16" s="160"/>
      <c r="C16" s="161" t="s">
        <v>434</v>
      </c>
    </row>
    <row r="17" spans="2:11" ht="15.75">
      <c r="B17" s="160"/>
      <c r="C17" s="161" t="s">
        <v>435</v>
      </c>
    </row>
    <row r="18" spans="2:11" ht="15.75">
      <c r="B18" s="160"/>
      <c r="C18" s="161" t="s">
        <v>436</v>
      </c>
    </row>
    <row r="19" spans="2:11" ht="15.75">
      <c r="B19" s="160"/>
      <c r="C19" s="161" t="s">
        <v>437</v>
      </c>
    </row>
    <row r="20" spans="2:11" ht="15.75">
      <c r="B20" s="160"/>
      <c r="C20" s="161" t="s">
        <v>438</v>
      </c>
    </row>
    <row r="21" spans="2:11">
      <c r="B21" s="162" t="s">
        <v>440</v>
      </c>
    </row>
    <row r="22" spans="2:11" ht="15.75">
      <c r="B22" s="160"/>
      <c r="C22" s="161" t="s">
        <v>433</v>
      </c>
    </row>
    <row r="23" spans="2:11" ht="15.75">
      <c r="B23" s="160"/>
      <c r="C23" s="161" t="s">
        <v>434</v>
      </c>
    </row>
    <row r="24" spans="2:11" ht="15.75">
      <c r="B24" s="160"/>
      <c r="C24" s="161" t="s">
        <v>435</v>
      </c>
    </row>
    <row r="25" spans="2:11" ht="15.75">
      <c r="B25" s="160"/>
      <c r="C25" s="161" t="s">
        <v>436</v>
      </c>
    </row>
    <row r="26" spans="2:11" ht="15.75">
      <c r="B26" s="160"/>
      <c r="C26" s="161" t="s">
        <v>437</v>
      </c>
    </row>
    <row r="27" spans="2:11" ht="15.75">
      <c r="B27" s="160"/>
      <c r="C27" s="161" t="s">
        <v>438</v>
      </c>
    </row>
    <row r="28" spans="2:11">
      <c r="B28" s="162" t="s">
        <v>441</v>
      </c>
    </row>
    <row r="29" spans="2:11">
      <c r="B29" s="162"/>
      <c r="C29" s="235"/>
      <c r="D29" s="236"/>
      <c r="E29" s="236"/>
      <c r="F29" s="236"/>
      <c r="G29" s="236"/>
      <c r="H29" s="237"/>
    </row>
    <row r="30" spans="2:11" ht="15.75">
      <c r="B30" s="163"/>
      <c r="C30" s="238"/>
      <c r="D30" s="239"/>
      <c r="E30" s="239"/>
      <c r="F30" s="239"/>
      <c r="G30" s="239"/>
      <c r="H30" s="240"/>
    </row>
    <row r="31" spans="2:11" ht="15.75" customHeight="1">
      <c r="B31" s="231" t="s">
        <v>442</v>
      </c>
      <c r="C31" s="232"/>
      <c r="D31" s="232"/>
      <c r="E31" s="232"/>
      <c r="F31" s="232"/>
      <c r="G31" s="232"/>
      <c r="H31" s="232"/>
      <c r="I31" s="232"/>
      <c r="J31" s="232"/>
      <c r="K31" s="232"/>
    </row>
    <row r="32" spans="2:11" ht="15.75" customHeight="1">
      <c r="B32" s="232"/>
      <c r="C32" s="232"/>
      <c r="D32" s="232"/>
      <c r="E32" s="232"/>
      <c r="F32" s="232"/>
      <c r="G32" s="232"/>
      <c r="H32" s="232"/>
      <c r="I32" s="232"/>
      <c r="J32" s="232"/>
      <c r="K32" s="232"/>
    </row>
    <row r="33" spans="2:13" ht="15.75">
      <c r="B33" s="163"/>
      <c r="C33" s="235"/>
      <c r="D33" s="236"/>
      <c r="E33" s="236"/>
      <c r="F33" s="236"/>
      <c r="G33" s="236"/>
      <c r="H33" s="237"/>
    </row>
    <row r="34" spans="2:13" ht="15.75">
      <c r="B34" s="163"/>
      <c r="C34" s="238"/>
      <c r="D34" s="239"/>
      <c r="E34" s="239"/>
      <c r="F34" s="239"/>
      <c r="G34" s="239"/>
      <c r="H34" s="240"/>
      <c r="M34" s="158"/>
    </row>
    <row r="35" spans="2:13" ht="15.75" customHeight="1">
      <c r="B35" s="231" t="s">
        <v>443</v>
      </c>
      <c r="C35" s="232"/>
      <c r="D35" s="232"/>
      <c r="E35" s="232"/>
      <c r="F35" s="232"/>
      <c r="G35" s="232"/>
      <c r="H35" s="232"/>
      <c r="I35" s="232"/>
      <c r="J35" s="232"/>
      <c r="K35" s="232"/>
    </row>
    <row r="36" spans="2:13" ht="15.75" customHeight="1">
      <c r="B36" s="232"/>
      <c r="C36" s="232"/>
      <c r="D36" s="232"/>
      <c r="E36" s="232"/>
      <c r="F36" s="232"/>
      <c r="G36" s="232"/>
      <c r="H36" s="232"/>
      <c r="I36" s="232"/>
      <c r="J36" s="232"/>
      <c r="K36" s="232"/>
    </row>
    <row r="37" spans="2:13" ht="15.75">
      <c r="B37" s="160"/>
      <c r="C37" s="160" t="s">
        <v>444</v>
      </c>
    </row>
    <row r="38" spans="2:13" ht="15.75">
      <c r="B38" s="160"/>
      <c r="C38" s="164" t="s">
        <v>445</v>
      </c>
    </row>
    <row r="39" spans="2:13" ht="15.75">
      <c r="B39" s="160"/>
      <c r="C39" s="225"/>
      <c r="D39" s="226"/>
      <c r="E39" s="226"/>
      <c r="F39" s="226"/>
      <c r="G39" s="226"/>
      <c r="H39" s="227"/>
    </row>
    <row r="40" spans="2:13" ht="15.75">
      <c r="B40" s="163"/>
      <c r="C40" s="228"/>
      <c r="D40" s="229"/>
      <c r="E40" s="229"/>
      <c r="F40" s="229"/>
      <c r="G40" s="229"/>
      <c r="H40" s="230"/>
    </row>
    <row r="41" spans="2:13" ht="15.75">
      <c r="B41" s="165" t="s">
        <v>446</v>
      </c>
    </row>
    <row r="42" spans="2:13" ht="15.75">
      <c r="B42" s="160"/>
      <c r="C42" s="160" t="s">
        <v>447</v>
      </c>
    </row>
    <row r="43" spans="2:13" ht="15.75">
      <c r="B43" s="160"/>
      <c r="C43" s="160" t="s">
        <v>448</v>
      </c>
    </row>
    <row r="44" spans="2:13" ht="15.75">
      <c r="B44" s="160"/>
      <c r="C44" s="160" t="s">
        <v>449</v>
      </c>
    </row>
    <row r="45" spans="2:13" ht="15.75">
      <c r="B45" s="160"/>
      <c r="C45" s="160" t="s">
        <v>450</v>
      </c>
    </row>
    <row r="46" spans="2:13" ht="15.75">
      <c r="B46" s="160"/>
      <c r="C46" s="225"/>
      <c r="D46" s="226"/>
      <c r="E46" s="226"/>
      <c r="F46" s="226"/>
      <c r="G46" s="226"/>
      <c r="H46" s="227"/>
    </row>
    <row r="47" spans="2:13" ht="15.75">
      <c r="B47" s="163"/>
      <c r="C47" s="228"/>
      <c r="D47" s="229"/>
      <c r="E47" s="229"/>
      <c r="F47" s="229"/>
      <c r="G47" s="229"/>
      <c r="H47" s="230"/>
    </row>
    <row r="48" spans="2:13">
      <c r="B48" s="233" t="s">
        <v>451</v>
      </c>
      <c r="C48" s="234"/>
      <c r="D48" s="234"/>
      <c r="E48" s="234"/>
      <c r="F48" s="234"/>
      <c r="G48" s="234"/>
      <c r="H48" s="234"/>
      <c r="I48" s="234"/>
      <c r="J48" s="234"/>
      <c r="K48" s="234"/>
    </row>
    <row r="49" spans="2:11">
      <c r="B49" s="234"/>
      <c r="C49" s="234"/>
      <c r="D49" s="234"/>
      <c r="E49" s="234"/>
      <c r="F49" s="234"/>
      <c r="G49" s="234"/>
      <c r="H49" s="234"/>
      <c r="I49" s="234"/>
      <c r="J49" s="234"/>
      <c r="K49" s="234"/>
    </row>
    <row r="50" spans="2:11" ht="15.75">
      <c r="B50" s="160"/>
      <c r="C50" s="159" t="s">
        <v>452</v>
      </c>
    </row>
    <row r="51" spans="2:11" ht="15.75">
      <c r="B51" s="160"/>
      <c r="C51" s="159" t="s">
        <v>453</v>
      </c>
    </row>
    <row r="52" spans="2:11" ht="15.75">
      <c r="B52" s="160"/>
      <c r="C52" s="162" t="s">
        <v>454</v>
      </c>
    </row>
    <row r="53" spans="2:11" ht="15.75">
      <c r="B53" s="165" t="s">
        <v>455</v>
      </c>
    </row>
    <row r="54" spans="2:11" ht="15.75">
      <c r="B54" s="160"/>
      <c r="C54" s="162" t="s">
        <v>456</v>
      </c>
    </row>
    <row r="55" spans="2:11" ht="15.75">
      <c r="B55" s="160"/>
      <c r="C55" s="162" t="s">
        <v>457</v>
      </c>
    </row>
    <row r="56" spans="2:11">
      <c r="B56" s="162"/>
      <c r="C56" s="225"/>
      <c r="D56" s="226"/>
      <c r="E56" s="226"/>
      <c r="F56" s="226"/>
      <c r="G56" s="226"/>
      <c r="H56" s="227"/>
    </row>
    <row r="57" spans="2:11" ht="15.75">
      <c r="B57" s="163"/>
      <c r="C57" s="228"/>
      <c r="D57" s="229"/>
      <c r="E57" s="229"/>
      <c r="F57" s="229"/>
      <c r="G57" s="229"/>
      <c r="H57" s="230"/>
    </row>
    <row r="58" spans="2:11" ht="15.75" customHeight="1">
      <c r="B58" s="231" t="s">
        <v>458</v>
      </c>
      <c r="C58" s="232"/>
      <c r="D58" s="232"/>
      <c r="E58" s="232"/>
      <c r="F58" s="232"/>
      <c r="G58" s="232"/>
      <c r="H58" s="232"/>
      <c r="I58" s="232"/>
      <c r="J58" s="232"/>
      <c r="K58" s="232"/>
    </row>
    <row r="59" spans="2:11" ht="15.75" customHeight="1">
      <c r="B59" s="232"/>
      <c r="C59" s="232"/>
      <c r="D59" s="232"/>
      <c r="E59" s="232"/>
      <c r="F59" s="232"/>
      <c r="G59" s="232"/>
      <c r="H59" s="232"/>
      <c r="I59" s="232"/>
      <c r="J59" s="232"/>
      <c r="K59" s="232"/>
    </row>
    <row r="60" spans="2:11" ht="15.75">
      <c r="B60" s="160"/>
      <c r="C60" s="162" t="s">
        <v>459</v>
      </c>
    </row>
    <row r="61" spans="2:11" ht="15.75">
      <c r="B61" s="160"/>
      <c r="C61" s="162" t="s">
        <v>460</v>
      </c>
    </row>
    <row r="62" spans="2:11">
      <c r="B62" s="162"/>
      <c r="C62" s="225"/>
      <c r="D62" s="226"/>
      <c r="E62" s="226"/>
      <c r="F62" s="226"/>
      <c r="G62" s="226"/>
      <c r="H62" s="227"/>
    </row>
    <row r="63" spans="2:11">
      <c r="B63" s="162"/>
      <c r="C63" s="228"/>
      <c r="D63" s="229"/>
      <c r="E63" s="229"/>
      <c r="F63" s="229"/>
      <c r="G63" s="229"/>
      <c r="H63" s="230"/>
    </row>
    <row r="64" spans="2:11">
      <c r="B64" s="166" t="s">
        <v>461</v>
      </c>
    </row>
    <row r="65" spans="2:11" ht="15.75">
      <c r="B65" s="160"/>
      <c r="C65" s="162" t="s">
        <v>462</v>
      </c>
    </row>
    <row r="66" spans="2:11" ht="15.75">
      <c r="B66" s="160"/>
      <c r="C66" s="162" t="s">
        <v>463</v>
      </c>
    </row>
    <row r="67" spans="2:11" ht="15.75">
      <c r="B67" s="160"/>
      <c r="C67" s="162" t="s">
        <v>464</v>
      </c>
    </row>
    <row r="68" spans="2:11">
      <c r="B68" s="162"/>
      <c r="C68" s="225"/>
      <c r="D68" s="226"/>
      <c r="E68" s="226"/>
      <c r="F68" s="226"/>
      <c r="G68" s="226"/>
      <c r="H68" s="227"/>
    </row>
    <row r="69" spans="2:11" ht="15.75">
      <c r="B69" s="163"/>
      <c r="C69" s="228"/>
      <c r="D69" s="229"/>
      <c r="E69" s="229"/>
      <c r="F69" s="229"/>
      <c r="G69" s="229"/>
      <c r="H69" s="230"/>
    </row>
    <row r="70" spans="2:11" ht="15.75" customHeight="1">
      <c r="B70" s="231" t="s">
        <v>465</v>
      </c>
      <c r="C70" s="232"/>
      <c r="D70" s="232"/>
      <c r="E70" s="232"/>
      <c r="F70" s="232"/>
      <c r="G70" s="232"/>
      <c r="H70" s="232"/>
      <c r="I70" s="232"/>
      <c r="J70" s="232"/>
      <c r="K70" s="232"/>
    </row>
    <row r="71" spans="2:11" ht="15.75" customHeight="1">
      <c r="B71" s="232"/>
      <c r="C71" s="232"/>
      <c r="D71" s="232"/>
      <c r="E71" s="232"/>
      <c r="F71" s="232"/>
      <c r="G71" s="232"/>
      <c r="H71" s="232"/>
      <c r="I71" s="232"/>
      <c r="J71" s="232"/>
      <c r="K71" s="232"/>
    </row>
    <row r="72" spans="2:11" ht="15.75">
      <c r="B72" s="160"/>
      <c r="C72" s="162" t="s">
        <v>459</v>
      </c>
    </row>
    <row r="73" spans="2:11" ht="15.75">
      <c r="B73" s="160"/>
      <c r="C73" s="162" t="s">
        <v>460</v>
      </c>
    </row>
    <row r="74" spans="2:11">
      <c r="B74" s="162"/>
      <c r="C74" s="225"/>
      <c r="D74" s="226"/>
      <c r="E74" s="226"/>
      <c r="F74" s="226"/>
      <c r="G74" s="226"/>
      <c r="H74" s="227"/>
    </row>
    <row r="75" spans="2:11" ht="15.75">
      <c r="B75" s="163"/>
      <c r="C75" s="228"/>
      <c r="D75" s="229"/>
      <c r="E75" s="229"/>
      <c r="F75" s="229"/>
      <c r="G75" s="229"/>
      <c r="H75" s="230"/>
    </row>
    <row r="76" spans="2:11" ht="15.75" customHeight="1">
      <c r="B76" s="233" t="s">
        <v>466</v>
      </c>
      <c r="C76" s="234"/>
      <c r="D76" s="234"/>
      <c r="E76" s="234"/>
      <c r="F76" s="234"/>
      <c r="G76" s="234"/>
      <c r="H76" s="234"/>
      <c r="I76" s="234"/>
      <c r="J76" s="234"/>
      <c r="K76" s="234"/>
    </row>
    <row r="77" spans="2:11">
      <c r="B77" s="234"/>
      <c r="C77" s="234"/>
      <c r="D77" s="234"/>
      <c r="E77" s="234"/>
      <c r="F77" s="234"/>
      <c r="G77" s="234"/>
      <c r="H77" s="234"/>
      <c r="I77" s="234"/>
      <c r="J77" s="234"/>
      <c r="K77" s="234"/>
    </row>
    <row r="78" spans="2:11" ht="15.75">
      <c r="B78" s="160"/>
      <c r="C78" s="162" t="s">
        <v>456</v>
      </c>
    </row>
    <row r="79" spans="2:11" ht="15.75">
      <c r="B79" s="160"/>
      <c r="C79" s="162" t="s">
        <v>467</v>
      </c>
    </row>
    <row r="80" spans="2:11">
      <c r="B80" s="162"/>
      <c r="C80" s="225"/>
      <c r="D80" s="226"/>
      <c r="E80" s="226"/>
      <c r="F80" s="226"/>
      <c r="G80" s="226"/>
      <c r="H80" s="227"/>
    </row>
    <row r="81" spans="2:11" ht="15.75">
      <c r="B81" s="163"/>
      <c r="C81" s="228"/>
      <c r="D81" s="229"/>
      <c r="E81" s="229"/>
      <c r="F81" s="229"/>
      <c r="G81" s="229"/>
      <c r="H81" s="230"/>
    </row>
    <row r="82" spans="2:11" ht="15.75" customHeight="1">
      <c r="B82" s="232" t="s">
        <v>468</v>
      </c>
      <c r="C82" s="232"/>
      <c r="D82" s="232"/>
      <c r="E82" s="232"/>
      <c r="F82" s="232"/>
      <c r="G82" s="232"/>
      <c r="H82" s="232"/>
      <c r="I82" s="232"/>
      <c r="J82" s="232"/>
      <c r="K82" s="232"/>
    </row>
    <row r="83" spans="2:11" ht="15.75" customHeight="1">
      <c r="B83" s="232"/>
      <c r="C83" s="232"/>
      <c r="D83" s="232"/>
      <c r="E83" s="232"/>
      <c r="F83" s="232"/>
      <c r="G83" s="232"/>
      <c r="H83" s="232"/>
      <c r="I83" s="232"/>
      <c r="J83" s="232"/>
      <c r="K83" s="232"/>
    </row>
    <row r="84" spans="2:11" ht="15.75">
      <c r="B84" s="160"/>
      <c r="C84" s="162" t="s">
        <v>469</v>
      </c>
    </row>
    <row r="85" spans="2:11" ht="15.75">
      <c r="B85" s="160"/>
      <c r="C85" s="162" t="s">
        <v>470</v>
      </c>
    </row>
    <row r="86" spans="2:11" ht="15.75">
      <c r="B86" s="160"/>
      <c r="C86" s="162" t="s">
        <v>471</v>
      </c>
    </row>
    <row r="87" spans="2:11" ht="15.75">
      <c r="B87" s="160"/>
      <c r="C87" s="162" t="s">
        <v>472</v>
      </c>
    </row>
    <row r="88" spans="2:11" ht="15.75">
      <c r="B88" s="160"/>
      <c r="C88" s="162" t="s">
        <v>473</v>
      </c>
    </row>
    <row r="89" spans="2:11" ht="15.75">
      <c r="B89" s="160"/>
      <c r="C89" s="162" t="s">
        <v>474</v>
      </c>
    </row>
    <row r="90" spans="2:11">
      <c r="B90" s="162"/>
      <c r="C90" s="225"/>
      <c r="D90" s="226"/>
      <c r="E90" s="226"/>
      <c r="F90" s="226"/>
      <c r="G90" s="226"/>
      <c r="H90" s="227"/>
    </row>
    <row r="91" spans="2:11" ht="15.75">
      <c r="B91" s="163"/>
      <c r="C91" s="228"/>
      <c r="D91" s="229"/>
      <c r="E91" s="229"/>
      <c r="F91" s="229"/>
      <c r="G91" s="229"/>
      <c r="H91" s="230"/>
    </row>
    <row r="92" spans="2:11" ht="15.75" customHeight="1">
      <c r="B92" s="231" t="s">
        <v>475</v>
      </c>
      <c r="C92" s="232"/>
      <c r="D92" s="232"/>
      <c r="E92" s="232"/>
      <c r="F92" s="232"/>
      <c r="G92" s="232"/>
      <c r="H92" s="232"/>
      <c r="I92" s="232"/>
      <c r="J92" s="232"/>
      <c r="K92" s="232"/>
    </row>
    <row r="93" spans="2:11" ht="15.75" customHeight="1">
      <c r="B93" s="232"/>
      <c r="C93" s="232"/>
      <c r="D93" s="232"/>
      <c r="E93" s="232"/>
      <c r="F93" s="232"/>
      <c r="G93" s="232"/>
      <c r="H93" s="232"/>
      <c r="I93" s="232"/>
      <c r="J93" s="232"/>
      <c r="K93" s="232"/>
    </row>
    <row r="94" spans="2:11" ht="15.75">
      <c r="B94" s="160"/>
      <c r="C94" s="162" t="s">
        <v>476</v>
      </c>
    </row>
    <row r="95" spans="2:11" ht="15.75">
      <c r="B95" s="160"/>
      <c r="C95" s="162" t="s">
        <v>477</v>
      </c>
    </row>
    <row r="96" spans="2:11" ht="15.75">
      <c r="B96" s="160"/>
      <c r="C96" s="162" t="s">
        <v>478</v>
      </c>
    </row>
    <row r="97" spans="2:3" ht="15.75">
      <c r="B97" s="160"/>
      <c r="C97" s="162" t="s">
        <v>479</v>
      </c>
    </row>
  </sheetData>
  <mergeCells count="20">
    <mergeCell ref="B1:K3"/>
    <mergeCell ref="B58:K59"/>
    <mergeCell ref="C39:H40"/>
    <mergeCell ref="C33:H34"/>
    <mergeCell ref="C56:H57"/>
    <mergeCell ref="C90:H91"/>
    <mergeCell ref="C80:H81"/>
    <mergeCell ref="C74:H75"/>
    <mergeCell ref="B82:K83"/>
    <mergeCell ref="B92:K93"/>
    <mergeCell ref="B76:K77"/>
    <mergeCell ref="C68:H69"/>
    <mergeCell ref="B70:K71"/>
    <mergeCell ref="C46:H47"/>
    <mergeCell ref="C62:H63"/>
    <mergeCell ref="B5:K6"/>
    <mergeCell ref="B31:K32"/>
    <mergeCell ref="B35:K36"/>
    <mergeCell ref="B48:K49"/>
    <mergeCell ref="C29:H30"/>
  </mergeCells>
  <pageMargins left="0.25" right="0.25" top="0.75" bottom="0.75" header="0.3" footer="0.3"/>
  <pageSetup scale="95" orientation="portrait" r:id="rId1"/>
  <headerFooter>
    <oddFooter>&amp;R&amp;P</oddFooter>
  </headerFooter>
  <rowBreaks count="2" manualBreakCount="2">
    <brk id="30" max="16383" man="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54" r:id="rId4" name="Check Box 38">
              <controlPr defaultSize="0" autoFill="0" autoLine="0" autoPict="0">
                <anchor moveWithCells="1">
                  <from>
                    <xdr:col>1</xdr:col>
                    <xdr:colOff>209550</xdr:colOff>
                    <xdr:row>7</xdr:row>
                    <xdr:rowOff>9525</xdr:rowOff>
                  </from>
                  <to>
                    <xdr:col>1</xdr:col>
                    <xdr:colOff>438150</xdr:colOff>
                    <xdr:row>8</xdr:row>
                    <xdr:rowOff>0</xdr:rowOff>
                  </to>
                </anchor>
              </controlPr>
            </control>
          </mc:Choice>
        </mc:AlternateContent>
        <mc:AlternateContent xmlns:mc="http://schemas.openxmlformats.org/markup-compatibility/2006">
          <mc:Choice Requires="x14">
            <control shapeId="9255" r:id="rId5" name="Check Box 39">
              <controlPr defaultSize="0" autoFill="0" autoLine="0" autoPict="0">
                <anchor moveWithCells="1">
                  <from>
                    <xdr:col>1</xdr:col>
                    <xdr:colOff>209550</xdr:colOff>
                    <xdr:row>8</xdr:row>
                    <xdr:rowOff>9525</xdr:rowOff>
                  </from>
                  <to>
                    <xdr:col>1</xdr:col>
                    <xdr:colOff>438150</xdr:colOff>
                    <xdr:row>9</xdr:row>
                    <xdr:rowOff>0</xdr:rowOff>
                  </to>
                </anchor>
              </controlPr>
            </control>
          </mc:Choice>
        </mc:AlternateContent>
        <mc:AlternateContent xmlns:mc="http://schemas.openxmlformats.org/markup-compatibility/2006">
          <mc:Choice Requires="x14">
            <control shapeId="9256" r:id="rId6" name="Check Box 40">
              <controlPr defaultSize="0" autoFill="0" autoLine="0" autoPict="0">
                <anchor moveWithCells="1">
                  <from>
                    <xdr:col>1</xdr:col>
                    <xdr:colOff>209550</xdr:colOff>
                    <xdr:row>9</xdr:row>
                    <xdr:rowOff>9525</xdr:rowOff>
                  </from>
                  <to>
                    <xdr:col>1</xdr:col>
                    <xdr:colOff>438150</xdr:colOff>
                    <xdr:row>10</xdr:row>
                    <xdr:rowOff>0</xdr:rowOff>
                  </to>
                </anchor>
              </controlPr>
            </control>
          </mc:Choice>
        </mc:AlternateContent>
        <mc:AlternateContent xmlns:mc="http://schemas.openxmlformats.org/markup-compatibility/2006">
          <mc:Choice Requires="x14">
            <control shapeId="9257" r:id="rId7" name="Check Box 41">
              <controlPr defaultSize="0" autoFill="0" autoLine="0" autoPict="0">
                <anchor moveWithCells="1">
                  <from>
                    <xdr:col>1</xdr:col>
                    <xdr:colOff>209550</xdr:colOff>
                    <xdr:row>10</xdr:row>
                    <xdr:rowOff>9525</xdr:rowOff>
                  </from>
                  <to>
                    <xdr:col>1</xdr:col>
                    <xdr:colOff>438150</xdr:colOff>
                    <xdr:row>11</xdr:row>
                    <xdr:rowOff>0</xdr:rowOff>
                  </to>
                </anchor>
              </controlPr>
            </control>
          </mc:Choice>
        </mc:AlternateContent>
        <mc:AlternateContent xmlns:mc="http://schemas.openxmlformats.org/markup-compatibility/2006">
          <mc:Choice Requires="x14">
            <control shapeId="9258" r:id="rId8" name="Check Box 42">
              <controlPr defaultSize="0" autoFill="0" autoLine="0" autoPict="0">
                <anchor moveWithCells="1">
                  <from>
                    <xdr:col>1</xdr:col>
                    <xdr:colOff>209550</xdr:colOff>
                    <xdr:row>11</xdr:row>
                    <xdr:rowOff>9525</xdr:rowOff>
                  </from>
                  <to>
                    <xdr:col>1</xdr:col>
                    <xdr:colOff>438150</xdr:colOff>
                    <xdr:row>12</xdr:row>
                    <xdr:rowOff>0</xdr:rowOff>
                  </to>
                </anchor>
              </controlPr>
            </control>
          </mc:Choice>
        </mc:AlternateContent>
        <mc:AlternateContent xmlns:mc="http://schemas.openxmlformats.org/markup-compatibility/2006">
          <mc:Choice Requires="x14">
            <control shapeId="9259" r:id="rId9" name="Check Box 43">
              <controlPr defaultSize="0" autoFill="0" autoLine="0" autoPict="0">
                <anchor moveWithCells="1">
                  <from>
                    <xdr:col>1</xdr:col>
                    <xdr:colOff>209550</xdr:colOff>
                    <xdr:row>12</xdr:row>
                    <xdr:rowOff>9525</xdr:rowOff>
                  </from>
                  <to>
                    <xdr:col>1</xdr:col>
                    <xdr:colOff>438150</xdr:colOff>
                    <xdr:row>13</xdr:row>
                    <xdr:rowOff>0</xdr:rowOff>
                  </to>
                </anchor>
              </controlPr>
            </control>
          </mc:Choice>
        </mc:AlternateContent>
        <mc:AlternateContent xmlns:mc="http://schemas.openxmlformats.org/markup-compatibility/2006">
          <mc:Choice Requires="x14">
            <control shapeId="9260" r:id="rId10" name="Check Box 44">
              <controlPr defaultSize="0" autoFill="0" autoLine="0" autoPict="0">
                <anchor moveWithCells="1">
                  <from>
                    <xdr:col>1</xdr:col>
                    <xdr:colOff>209550</xdr:colOff>
                    <xdr:row>14</xdr:row>
                    <xdr:rowOff>9525</xdr:rowOff>
                  </from>
                  <to>
                    <xdr:col>1</xdr:col>
                    <xdr:colOff>438150</xdr:colOff>
                    <xdr:row>15</xdr:row>
                    <xdr:rowOff>0</xdr:rowOff>
                  </to>
                </anchor>
              </controlPr>
            </control>
          </mc:Choice>
        </mc:AlternateContent>
        <mc:AlternateContent xmlns:mc="http://schemas.openxmlformats.org/markup-compatibility/2006">
          <mc:Choice Requires="x14">
            <control shapeId="9261" r:id="rId11" name="Check Box 45">
              <controlPr defaultSize="0" autoFill="0" autoLine="0" autoPict="0">
                <anchor moveWithCells="1">
                  <from>
                    <xdr:col>1</xdr:col>
                    <xdr:colOff>209550</xdr:colOff>
                    <xdr:row>15</xdr:row>
                    <xdr:rowOff>9525</xdr:rowOff>
                  </from>
                  <to>
                    <xdr:col>1</xdr:col>
                    <xdr:colOff>438150</xdr:colOff>
                    <xdr:row>16</xdr:row>
                    <xdr:rowOff>0</xdr:rowOff>
                  </to>
                </anchor>
              </controlPr>
            </control>
          </mc:Choice>
        </mc:AlternateContent>
        <mc:AlternateContent xmlns:mc="http://schemas.openxmlformats.org/markup-compatibility/2006">
          <mc:Choice Requires="x14">
            <control shapeId="9262" r:id="rId12" name="Check Box 46">
              <controlPr defaultSize="0" autoFill="0" autoLine="0" autoPict="0">
                <anchor moveWithCells="1">
                  <from>
                    <xdr:col>1</xdr:col>
                    <xdr:colOff>209550</xdr:colOff>
                    <xdr:row>16</xdr:row>
                    <xdr:rowOff>9525</xdr:rowOff>
                  </from>
                  <to>
                    <xdr:col>1</xdr:col>
                    <xdr:colOff>438150</xdr:colOff>
                    <xdr:row>17</xdr:row>
                    <xdr:rowOff>0</xdr:rowOff>
                  </to>
                </anchor>
              </controlPr>
            </control>
          </mc:Choice>
        </mc:AlternateContent>
        <mc:AlternateContent xmlns:mc="http://schemas.openxmlformats.org/markup-compatibility/2006">
          <mc:Choice Requires="x14">
            <control shapeId="9263" r:id="rId13" name="Check Box 47">
              <controlPr defaultSize="0" autoFill="0" autoLine="0" autoPict="0">
                <anchor moveWithCells="1">
                  <from>
                    <xdr:col>1</xdr:col>
                    <xdr:colOff>209550</xdr:colOff>
                    <xdr:row>17</xdr:row>
                    <xdr:rowOff>9525</xdr:rowOff>
                  </from>
                  <to>
                    <xdr:col>1</xdr:col>
                    <xdr:colOff>438150</xdr:colOff>
                    <xdr:row>18</xdr:row>
                    <xdr:rowOff>0</xdr:rowOff>
                  </to>
                </anchor>
              </controlPr>
            </control>
          </mc:Choice>
        </mc:AlternateContent>
        <mc:AlternateContent xmlns:mc="http://schemas.openxmlformats.org/markup-compatibility/2006">
          <mc:Choice Requires="x14">
            <control shapeId="9264" r:id="rId14" name="Check Box 48">
              <controlPr defaultSize="0" autoFill="0" autoLine="0" autoPict="0">
                <anchor moveWithCells="1">
                  <from>
                    <xdr:col>1</xdr:col>
                    <xdr:colOff>209550</xdr:colOff>
                    <xdr:row>18</xdr:row>
                    <xdr:rowOff>9525</xdr:rowOff>
                  </from>
                  <to>
                    <xdr:col>1</xdr:col>
                    <xdr:colOff>438150</xdr:colOff>
                    <xdr:row>19</xdr:row>
                    <xdr:rowOff>0</xdr:rowOff>
                  </to>
                </anchor>
              </controlPr>
            </control>
          </mc:Choice>
        </mc:AlternateContent>
        <mc:AlternateContent xmlns:mc="http://schemas.openxmlformats.org/markup-compatibility/2006">
          <mc:Choice Requires="x14">
            <control shapeId="9265" r:id="rId15" name="Check Box 49">
              <controlPr defaultSize="0" autoFill="0" autoLine="0" autoPict="0">
                <anchor moveWithCells="1">
                  <from>
                    <xdr:col>1</xdr:col>
                    <xdr:colOff>209550</xdr:colOff>
                    <xdr:row>19</xdr:row>
                    <xdr:rowOff>9525</xdr:rowOff>
                  </from>
                  <to>
                    <xdr:col>1</xdr:col>
                    <xdr:colOff>438150</xdr:colOff>
                    <xdr:row>20</xdr:row>
                    <xdr:rowOff>0</xdr:rowOff>
                  </to>
                </anchor>
              </controlPr>
            </control>
          </mc:Choice>
        </mc:AlternateContent>
        <mc:AlternateContent xmlns:mc="http://schemas.openxmlformats.org/markup-compatibility/2006">
          <mc:Choice Requires="x14">
            <control shapeId="9266" r:id="rId16" name="Check Box 50">
              <controlPr defaultSize="0" autoFill="0" autoLine="0" autoPict="0">
                <anchor moveWithCells="1">
                  <from>
                    <xdr:col>1</xdr:col>
                    <xdr:colOff>209550</xdr:colOff>
                    <xdr:row>21</xdr:row>
                    <xdr:rowOff>9525</xdr:rowOff>
                  </from>
                  <to>
                    <xdr:col>1</xdr:col>
                    <xdr:colOff>438150</xdr:colOff>
                    <xdr:row>22</xdr:row>
                    <xdr:rowOff>0</xdr:rowOff>
                  </to>
                </anchor>
              </controlPr>
            </control>
          </mc:Choice>
        </mc:AlternateContent>
        <mc:AlternateContent xmlns:mc="http://schemas.openxmlformats.org/markup-compatibility/2006">
          <mc:Choice Requires="x14">
            <control shapeId="9267" r:id="rId17" name="Check Box 51">
              <controlPr defaultSize="0" autoFill="0" autoLine="0" autoPict="0">
                <anchor moveWithCells="1">
                  <from>
                    <xdr:col>1</xdr:col>
                    <xdr:colOff>209550</xdr:colOff>
                    <xdr:row>22</xdr:row>
                    <xdr:rowOff>9525</xdr:rowOff>
                  </from>
                  <to>
                    <xdr:col>1</xdr:col>
                    <xdr:colOff>438150</xdr:colOff>
                    <xdr:row>23</xdr:row>
                    <xdr:rowOff>0</xdr:rowOff>
                  </to>
                </anchor>
              </controlPr>
            </control>
          </mc:Choice>
        </mc:AlternateContent>
        <mc:AlternateContent xmlns:mc="http://schemas.openxmlformats.org/markup-compatibility/2006">
          <mc:Choice Requires="x14">
            <control shapeId="9268" r:id="rId18" name="Check Box 52">
              <controlPr defaultSize="0" autoFill="0" autoLine="0" autoPict="0">
                <anchor moveWithCells="1">
                  <from>
                    <xdr:col>1</xdr:col>
                    <xdr:colOff>209550</xdr:colOff>
                    <xdr:row>23</xdr:row>
                    <xdr:rowOff>9525</xdr:rowOff>
                  </from>
                  <to>
                    <xdr:col>1</xdr:col>
                    <xdr:colOff>438150</xdr:colOff>
                    <xdr:row>24</xdr:row>
                    <xdr:rowOff>0</xdr:rowOff>
                  </to>
                </anchor>
              </controlPr>
            </control>
          </mc:Choice>
        </mc:AlternateContent>
        <mc:AlternateContent xmlns:mc="http://schemas.openxmlformats.org/markup-compatibility/2006">
          <mc:Choice Requires="x14">
            <control shapeId="9269" r:id="rId19" name="Check Box 53">
              <controlPr defaultSize="0" autoFill="0" autoLine="0" autoPict="0">
                <anchor moveWithCells="1">
                  <from>
                    <xdr:col>1</xdr:col>
                    <xdr:colOff>209550</xdr:colOff>
                    <xdr:row>24</xdr:row>
                    <xdr:rowOff>9525</xdr:rowOff>
                  </from>
                  <to>
                    <xdr:col>1</xdr:col>
                    <xdr:colOff>438150</xdr:colOff>
                    <xdr:row>25</xdr:row>
                    <xdr:rowOff>0</xdr:rowOff>
                  </to>
                </anchor>
              </controlPr>
            </control>
          </mc:Choice>
        </mc:AlternateContent>
        <mc:AlternateContent xmlns:mc="http://schemas.openxmlformats.org/markup-compatibility/2006">
          <mc:Choice Requires="x14">
            <control shapeId="9270" r:id="rId20" name="Check Box 54">
              <controlPr defaultSize="0" autoFill="0" autoLine="0" autoPict="0">
                <anchor moveWithCells="1">
                  <from>
                    <xdr:col>1</xdr:col>
                    <xdr:colOff>209550</xdr:colOff>
                    <xdr:row>25</xdr:row>
                    <xdr:rowOff>9525</xdr:rowOff>
                  </from>
                  <to>
                    <xdr:col>1</xdr:col>
                    <xdr:colOff>438150</xdr:colOff>
                    <xdr:row>26</xdr:row>
                    <xdr:rowOff>0</xdr:rowOff>
                  </to>
                </anchor>
              </controlPr>
            </control>
          </mc:Choice>
        </mc:AlternateContent>
        <mc:AlternateContent xmlns:mc="http://schemas.openxmlformats.org/markup-compatibility/2006">
          <mc:Choice Requires="x14">
            <control shapeId="9271" r:id="rId21" name="Check Box 55">
              <controlPr defaultSize="0" autoFill="0" autoLine="0" autoPict="0">
                <anchor moveWithCells="1">
                  <from>
                    <xdr:col>1</xdr:col>
                    <xdr:colOff>209550</xdr:colOff>
                    <xdr:row>26</xdr:row>
                    <xdr:rowOff>9525</xdr:rowOff>
                  </from>
                  <to>
                    <xdr:col>1</xdr:col>
                    <xdr:colOff>438150</xdr:colOff>
                    <xdr:row>27</xdr:row>
                    <xdr:rowOff>0</xdr:rowOff>
                  </to>
                </anchor>
              </controlPr>
            </control>
          </mc:Choice>
        </mc:AlternateContent>
        <mc:AlternateContent xmlns:mc="http://schemas.openxmlformats.org/markup-compatibility/2006">
          <mc:Choice Requires="x14">
            <control shapeId="9272" r:id="rId22" name="Check Box 56">
              <controlPr defaultSize="0" autoFill="0" autoLine="0" autoPict="0">
                <anchor moveWithCells="1">
                  <from>
                    <xdr:col>1</xdr:col>
                    <xdr:colOff>209550</xdr:colOff>
                    <xdr:row>36</xdr:row>
                    <xdr:rowOff>9525</xdr:rowOff>
                  </from>
                  <to>
                    <xdr:col>1</xdr:col>
                    <xdr:colOff>438150</xdr:colOff>
                    <xdr:row>37</xdr:row>
                    <xdr:rowOff>0</xdr:rowOff>
                  </to>
                </anchor>
              </controlPr>
            </control>
          </mc:Choice>
        </mc:AlternateContent>
        <mc:AlternateContent xmlns:mc="http://schemas.openxmlformats.org/markup-compatibility/2006">
          <mc:Choice Requires="x14">
            <control shapeId="9273" r:id="rId23" name="Check Box 57">
              <controlPr defaultSize="0" autoFill="0" autoLine="0" autoPict="0">
                <anchor moveWithCells="1">
                  <from>
                    <xdr:col>1</xdr:col>
                    <xdr:colOff>209550</xdr:colOff>
                    <xdr:row>37</xdr:row>
                    <xdr:rowOff>9525</xdr:rowOff>
                  </from>
                  <to>
                    <xdr:col>1</xdr:col>
                    <xdr:colOff>438150</xdr:colOff>
                    <xdr:row>38</xdr:row>
                    <xdr:rowOff>0</xdr:rowOff>
                  </to>
                </anchor>
              </controlPr>
            </control>
          </mc:Choice>
        </mc:AlternateContent>
        <mc:AlternateContent xmlns:mc="http://schemas.openxmlformats.org/markup-compatibility/2006">
          <mc:Choice Requires="x14">
            <control shapeId="9274" r:id="rId24" name="Check Box 58">
              <controlPr defaultSize="0" autoFill="0" autoLine="0" autoPict="0">
                <anchor moveWithCells="1">
                  <from>
                    <xdr:col>1</xdr:col>
                    <xdr:colOff>209550</xdr:colOff>
                    <xdr:row>41</xdr:row>
                    <xdr:rowOff>9525</xdr:rowOff>
                  </from>
                  <to>
                    <xdr:col>1</xdr:col>
                    <xdr:colOff>438150</xdr:colOff>
                    <xdr:row>42</xdr:row>
                    <xdr:rowOff>0</xdr:rowOff>
                  </to>
                </anchor>
              </controlPr>
            </control>
          </mc:Choice>
        </mc:AlternateContent>
        <mc:AlternateContent xmlns:mc="http://schemas.openxmlformats.org/markup-compatibility/2006">
          <mc:Choice Requires="x14">
            <control shapeId="9275" r:id="rId25" name="Check Box 59">
              <controlPr defaultSize="0" autoFill="0" autoLine="0" autoPict="0">
                <anchor moveWithCells="1">
                  <from>
                    <xdr:col>1</xdr:col>
                    <xdr:colOff>209550</xdr:colOff>
                    <xdr:row>42</xdr:row>
                    <xdr:rowOff>9525</xdr:rowOff>
                  </from>
                  <to>
                    <xdr:col>1</xdr:col>
                    <xdr:colOff>438150</xdr:colOff>
                    <xdr:row>43</xdr:row>
                    <xdr:rowOff>0</xdr:rowOff>
                  </to>
                </anchor>
              </controlPr>
            </control>
          </mc:Choice>
        </mc:AlternateContent>
        <mc:AlternateContent xmlns:mc="http://schemas.openxmlformats.org/markup-compatibility/2006">
          <mc:Choice Requires="x14">
            <control shapeId="9276" r:id="rId26" name="Check Box 60">
              <controlPr defaultSize="0" autoFill="0" autoLine="0" autoPict="0">
                <anchor moveWithCells="1">
                  <from>
                    <xdr:col>1</xdr:col>
                    <xdr:colOff>209550</xdr:colOff>
                    <xdr:row>43</xdr:row>
                    <xdr:rowOff>9525</xdr:rowOff>
                  </from>
                  <to>
                    <xdr:col>1</xdr:col>
                    <xdr:colOff>438150</xdr:colOff>
                    <xdr:row>44</xdr:row>
                    <xdr:rowOff>0</xdr:rowOff>
                  </to>
                </anchor>
              </controlPr>
            </control>
          </mc:Choice>
        </mc:AlternateContent>
        <mc:AlternateContent xmlns:mc="http://schemas.openxmlformats.org/markup-compatibility/2006">
          <mc:Choice Requires="x14">
            <control shapeId="9277" r:id="rId27" name="Check Box 61">
              <controlPr defaultSize="0" autoFill="0" autoLine="0" autoPict="0">
                <anchor moveWithCells="1">
                  <from>
                    <xdr:col>1</xdr:col>
                    <xdr:colOff>209550</xdr:colOff>
                    <xdr:row>44</xdr:row>
                    <xdr:rowOff>9525</xdr:rowOff>
                  </from>
                  <to>
                    <xdr:col>1</xdr:col>
                    <xdr:colOff>438150</xdr:colOff>
                    <xdr:row>45</xdr:row>
                    <xdr:rowOff>0</xdr:rowOff>
                  </to>
                </anchor>
              </controlPr>
            </control>
          </mc:Choice>
        </mc:AlternateContent>
        <mc:AlternateContent xmlns:mc="http://schemas.openxmlformats.org/markup-compatibility/2006">
          <mc:Choice Requires="x14">
            <control shapeId="9280" r:id="rId28" name="Check Box 64">
              <controlPr defaultSize="0" autoFill="0" autoLine="0" autoPict="0">
                <anchor moveWithCells="1">
                  <from>
                    <xdr:col>1</xdr:col>
                    <xdr:colOff>209550</xdr:colOff>
                    <xdr:row>49</xdr:row>
                    <xdr:rowOff>9525</xdr:rowOff>
                  </from>
                  <to>
                    <xdr:col>1</xdr:col>
                    <xdr:colOff>438150</xdr:colOff>
                    <xdr:row>50</xdr:row>
                    <xdr:rowOff>9525</xdr:rowOff>
                  </to>
                </anchor>
              </controlPr>
            </control>
          </mc:Choice>
        </mc:AlternateContent>
        <mc:AlternateContent xmlns:mc="http://schemas.openxmlformats.org/markup-compatibility/2006">
          <mc:Choice Requires="x14">
            <control shapeId="9281" r:id="rId29" name="Check Box 65">
              <controlPr defaultSize="0" autoFill="0" autoLine="0" autoPict="0">
                <anchor moveWithCells="1">
                  <from>
                    <xdr:col>1</xdr:col>
                    <xdr:colOff>209550</xdr:colOff>
                    <xdr:row>50</xdr:row>
                    <xdr:rowOff>9525</xdr:rowOff>
                  </from>
                  <to>
                    <xdr:col>1</xdr:col>
                    <xdr:colOff>438150</xdr:colOff>
                    <xdr:row>51</xdr:row>
                    <xdr:rowOff>9525</xdr:rowOff>
                  </to>
                </anchor>
              </controlPr>
            </control>
          </mc:Choice>
        </mc:AlternateContent>
        <mc:AlternateContent xmlns:mc="http://schemas.openxmlformats.org/markup-compatibility/2006">
          <mc:Choice Requires="x14">
            <control shapeId="9282" r:id="rId30" name="Check Box 66">
              <controlPr defaultSize="0" autoFill="0" autoLine="0" autoPict="0">
                <anchor moveWithCells="1">
                  <from>
                    <xdr:col>1</xdr:col>
                    <xdr:colOff>209550</xdr:colOff>
                    <xdr:row>51</xdr:row>
                    <xdr:rowOff>9525</xdr:rowOff>
                  </from>
                  <to>
                    <xdr:col>1</xdr:col>
                    <xdr:colOff>438150</xdr:colOff>
                    <xdr:row>52</xdr:row>
                    <xdr:rowOff>9525</xdr:rowOff>
                  </to>
                </anchor>
              </controlPr>
            </control>
          </mc:Choice>
        </mc:AlternateContent>
        <mc:AlternateContent xmlns:mc="http://schemas.openxmlformats.org/markup-compatibility/2006">
          <mc:Choice Requires="x14">
            <control shapeId="9295" r:id="rId31" name="Check Box 79">
              <controlPr defaultSize="0" autoFill="0" autoLine="0" autoPict="0">
                <anchor moveWithCells="1">
                  <from>
                    <xdr:col>1</xdr:col>
                    <xdr:colOff>209550</xdr:colOff>
                    <xdr:row>53</xdr:row>
                    <xdr:rowOff>9525</xdr:rowOff>
                  </from>
                  <to>
                    <xdr:col>1</xdr:col>
                    <xdr:colOff>438150</xdr:colOff>
                    <xdr:row>54</xdr:row>
                    <xdr:rowOff>0</xdr:rowOff>
                  </to>
                </anchor>
              </controlPr>
            </control>
          </mc:Choice>
        </mc:AlternateContent>
        <mc:AlternateContent xmlns:mc="http://schemas.openxmlformats.org/markup-compatibility/2006">
          <mc:Choice Requires="x14">
            <control shapeId="9296" r:id="rId32" name="Check Box 80">
              <controlPr defaultSize="0" autoFill="0" autoLine="0" autoPict="0">
                <anchor moveWithCells="1">
                  <from>
                    <xdr:col>1</xdr:col>
                    <xdr:colOff>209550</xdr:colOff>
                    <xdr:row>54</xdr:row>
                    <xdr:rowOff>9525</xdr:rowOff>
                  </from>
                  <to>
                    <xdr:col>1</xdr:col>
                    <xdr:colOff>438150</xdr:colOff>
                    <xdr:row>55</xdr:row>
                    <xdr:rowOff>0</xdr:rowOff>
                  </to>
                </anchor>
              </controlPr>
            </control>
          </mc:Choice>
        </mc:AlternateContent>
        <mc:AlternateContent xmlns:mc="http://schemas.openxmlformats.org/markup-compatibility/2006">
          <mc:Choice Requires="x14">
            <control shapeId="9303" r:id="rId33" name="Check Box 87">
              <controlPr defaultSize="0" autoFill="0" autoLine="0" autoPict="0">
                <anchor moveWithCells="1">
                  <from>
                    <xdr:col>1</xdr:col>
                    <xdr:colOff>209550</xdr:colOff>
                    <xdr:row>59</xdr:row>
                    <xdr:rowOff>9525</xdr:rowOff>
                  </from>
                  <to>
                    <xdr:col>1</xdr:col>
                    <xdr:colOff>438150</xdr:colOff>
                    <xdr:row>60</xdr:row>
                    <xdr:rowOff>0</xdr:rowOff>
                  </to>
                </anchor>
              </controlPr>
            </control>
          </mc:Choice>
        </mc:AlternateContent>
        <mc:AlternateContent xmlns:mc="http://schemas.openxmlformats.org/markup-compatibility/2006">
          <mc:Choice Requires="x14">
            <control shapeId="9304" r:id="rId34" name="Check Box 88">
              <controlPr defaultSize="0" autoFill="0" autoLine="0" autoPict="0">
                <anchor moveWithCells="1">
                  <from>
                    <xdr:col>1</xdr:col>
                    <xdr:colOff>209550</xdr:colOff>
                    <xdr:row>60</xdr:row>
                    <xdr:rowOff>9525</xdr:rowOff>
                  </from>
                  <to>
                    <xdr:col>1</xdr:col>
                    <xdr:colOff>438150</xdr:colOff>
                    <xdr:row>61</xdr:row>
                    <xdr:rowOff>0</xdr:rowOff>
                  </to>
                </anchor>
              </controlPr>
            </control>
          </mc:Choice>
        </mc:AlternateContent>
        <mc:AlternateContent xmlns:mc="http://schemas.openxmlformats.org/markup-compatibility/2006">
          <mc:Choice Requires="x14">
            <control shapeId="9305" r:id="rId35" name="Check Box 89">
              <controlPr defaultSize="0" autoFill="0" autoLine="0" autoPict="0">
                <anchor moveWithCells="1">
                  <from>
                    <xdr:col>1</xdr:col>
                    <xdr:colOff>209550</xdr:colOff>
                    <xdr:row>64</xdr:row>
                    <xdr:rowOff>9525</xdr:rowOff>
                  </from>
                  <to>
                    <xdr:col>1</xdr:col>
                    <xdr:colOff>438150</xdr:colOff>
                    <xdr:row>65</xdr:row>
                    <xdr:rowOff>0</xdr:rowOff>
                  </to>
                </anchor>
              </controlPr>
            </control>
          </mc:Choice>
        </mc:AlternateContent>
        <mc:AlternateContent xmlns:mc="http://schemas.openxmlformats.org/markup-compatibility/2006">
          <mc:Choice Requires="x14">
            <control shapeId="9306" r:id="rId36" name="Check Box 90">
              <controlPr defaultSize="0" autoFill="0" autoLine="0" autoPict="0">
                <anchor moveWithCells="1">
                  <from>
                    <xdr:col>1</xdr:col>
                    <xdr:colOff>209550</xdr:colOff>
                    <xdr:row>65</xdr:row>
                    <xdr:rowOff>9525</xdr:rowOff>
                  </from>
                  <to>
                    <xdr:col>1</xdr:col>
                    <xdr:colOff>438150</xdr:colOff>
                    <xdr:row>66</xdr:row>
                    <xdr:rowOff>0</xdr:rowOff>
                  </to>
                </anchor>
              </controlPr>
            </control>
          </mc:Choice>
        </mc:AlternateContent>
        <mc:AlternateContent xmlns:mc="http://schemas.openxmlformats.org/markup-compatibility/2006">
          <mc:Choice Requires="x14">
            <control shapeId="9307" r:id="rId37" name="Check Box 91">
              <controlPr defaultSize="0" autoFill="0" autoLine="0" autoPict="0">
                <anchor moveWithCells="1">
                  <from>
                    <xdr:col>1</xdr:col>
                    <xdr:colOff>209550</xdr:colOff>
                    <xdr:row>66</xdr:row>
                    <xdr:rowOff>9525</xdr:rowOff>
                  </from>
                  <to>
                    <xdr:col>1</xdr:col>
                    <xdr:colOff>438150</xdr:colOff>
                    <xdr:row>67</xdr:row>
                    <xdr:rowOff>0</xdr:rowOff>
                  </to>
                </anchor>
              </controlPr>
            </control>
          </mc:Choice>
        </mc:AlternateContent>
        <mc:AlternateContent xmlns:mc="http://schemas.openxmlformats.org/markup-compatibility/2006">
          <mc:Choice Requires="x14">
            <control shapeId="9308" r:id="rId38" name="Check Box 92">
              <controlPr defaultSize="0" autoFill="0" autoLine="0" autoPict="0">
                <anchor moveWithCells="1">
                  <from>
                    <xdr:col>1</xdr:col>
                    <xdr:colOff>209550</xdr:colOff>
                    <xdr:row>71</xdr:row>
                    <xdr:rowOff>9525</xdr:rowOff>
                  </from>
                  <to>
                    <xdr:col>1</xdr:col>
                    <xdr:colOff>438150</xdr:colOff>
                    <xdr:row>72</xdr:row>
                    <xdr:rowOff>0</xdr:rowOff>
                  </to>
                </anchor>
              </controlPr>
            </control>
          </mc:Choice>
        </mc:AlternateContent>
        <mc:AlternateContent xmlns:mc="http://schemas.openxmlformats.org/markup-compatibility/2006">
          <mc:Choice Requires="x14">
            <control shapeId="9309" r:id="rId39" name="Check Box 93">
              <controlPr defaultSize="0" autoFill="0" autoLine="0" autoPict="0">
                <anchor moveWithCells="1">
                  <from>
                    <xdr:col>1</xdr:col>
                    <xdr:colOff>209550</xdr:colOff>
                    <xdr:row>72</xdr:row>
                    <xdr:rowOff>9525</xdr:rowOff>
                  </from>
                  <to>
                    <xdr:col>1</xdr:col>
                    <xdr:colOff>438150</xdr:colOff>
                    <xdr:row>73</xdr:row>
                    <xdr:rowOff>0</xdr:rowOff>
                  </to>
                </anchor>
              </controlPr>
            </control>
          </mc:Choice>
        </mc:AlternateContent>
        <mc:AlternateContent xmlns:mc="http://schemas.openxmlformats.org/markup-compatibility/2006">
          <mc:Choice Requires="x14">
            <control shapeId="9310" r:id="rId40" name="Check Box 94">
              <controlPr defaultSize="0" autoFill="0" autoLine="0" autoPict="0">
                <anchor moveWithCells="1">
                  <from>
                    <xdr:col>1</xdr:col>
                    <xdr:colOff>209550</xdr:colOff>
                    <xdr:row>77</xdr:row>
                    <xdr:rowOff>9525</xdr:rowOff>
                  </from>
                  <to>
                    <xdr:col>1</xdr:col>
                    <xdr:colOff>438150</xdr:colOff>
                    <xdr:row>78</xdr:row>
                    <xdr:rowOff>9525</xdr:rowOff>
                  </to>
                </anchor>
              </controlPr>
            </control>
          </mc:Choice>
        </mc:AlternateContent>
        <mc:AlternateContent xmlns:mc="http://schemas.openxmlformats.org/markup-compatibility/2006">
          <mc:Choice Requires="x14">
            <control shapeId="9311" r:id="rId41" name="Check Box 95">
              <controlPr defaultSize="0" autoFill="0" autoLine="0" autoPict="0">
                <anchor moveWithCells="1">
                  <from>
                    <xdr:col>1</xdr:col>
                    <xdr:colOff>209550</xdr:colOff>
                    <xdr:row>78</xdr:row>
                    <xdr:rowOff>9525</xdr:rowOff>
                  </from>
                  <to>
                    <xdr:col>1</xdr:col>
                    <xdr:colOff>438150</xdr:colOff>
                    <xdr:row>79</xdr:row>
                    <xdr:rowOff>0</xdr:rowOff>
                  </to>
                </anchor>
              </controlPr>
            </control>
          </mc:Choice>
        </mc:AlternateContent>
        <mc:AlternateContent xmlns:mc="http://schemas.openxmlformats.org/markup-compatibility/2006">
          <mc:Choice Requires="x14">
            <control shapeId="9315" r:id="rId42" name="Check Box 99">
              <controlPr defaultSize="0" autoFill="0" autoLine="0" autoPict="0">
                <anchor moveWithCells="1">
                  <from>
                    <xdr:col>1</xdr:col>
                    <xdr:colOff>209550</xdr:colOff>
                    <xdr:row>83</xdr:row>
                    <xdr:rowOff>9525</xdr:rowOff>
                  </from>
                  <to>
                    <xdr:col>1</xdr:col>
                    <xdr:colOff>438150</xdr:colOff>
                    <xdr:row>84</xdr:row>
                    <xdr:rowOff>19050</xdr:rowOff>
                  </to>
                </anchor>
              </controlPr>
            </control>
          </mc:Choice>
        </mc:AlternateContent>
        <mc:AlternateContent xmlns:mc="http://schemas.openxmlformats.org/markup-compatibility/2006">
          <mc:Choice Requires="x14">
            <control shapeId="9316" r:id="rId43" name="Check Box 100">
              <controlPr defaultSize="0" autoFill="0" autoLine="0" autoPict="0">
                <anchor moveWithCells="1">
                  <from>
                    <xdr:col>1</xdr:col>
                    <xdr:colOff>209550</xdr:colOff>
                    <xdr:row>84</xdr:row>
                    <xdr:rowOff>9525</xdr:rowOff>
                  </from>
                  <to>
                    <xdr:col>1</xdr:col>
                    <xdr:colOff>438150</xdr:colOff>
                    <xdr:row>85</xdr:row>
                    <xdr:rowOff>19050</xdr:rowOff>
                  </to>
                </anchor>
              </controlPr>
            </control>
          </mc:Choice>
        </mc:AlternateContent>
        <mc:AlternateContent xmlns:mc="http://schemas.openxmlformats.org/markup-compatibility/2006">
          <mc:Choice Requires="x14">
            <control shapeId="9317" r:id="rId44" name="Check Box 101">
              <controlPr defaultSize="0" autoFill="0" autoLine="0" autoPict="0">
                <anchor moveWithCells="1">
                  <from>
                    <xdr:col>1</xdr:col>
                    <xdr:colOff>209550</xdr:colOff>
                    <xdr:row>85</xdr:row>
                    <xdr:rowOff>9525</xdr:rowOff>
                  </from>
                  <to>
                    <xdr:col>1</xdr:col>
                    <xdr:colOff>438150</xdr:colOff>
                    <xdr:row>86</xdr:row>
                    <xdr:rowOff>19050</xdr:rowOff>
                  </to>
                </anchor>
              </controlPr>
            </control>
          </mc:Choice>
        </mc:AlternateContent>
        <mc:AlternateContent xmlns:mc="http://schemas.openxmlformats.org/markup-compatibility/2006">
          <mc:Choice Requires="x14">
            <control shapeId="9318" r:id="rId45" name="Check Box 102">
              <controlPr defaultSize="0" autoFill="0" autoLine="0" autoPict="0">
                <anchor moveWithCells="1">
                  <from>
                    <xdr:col>1</xdr:col>
                    <xdr:colOff>209550</xdr:colOff>
                    <xdr:row>86</xdr:row>
                    <xdr:rowOff>9525</xdr:rowOff>
                  </from>
                  <to>
                    <xdr:col>1</xdr:col>
                    <xdr:colOff>438150</xdr:colOff>
                    <xdr:row>87</xdr:row>
                    <xdr:rowOff>0</xdr:rowOff>
                  </to>
                </anchor>
              </controlPr>
            </control>
          </mc:Choice>
        </mc:AlternateContent>
        <mc:AlternateContent xmlns:mc="http://schemas.openxmlformats.org/markup-compatibility/2006">
          <mc:Choice Requires="x14">
            <control shapeId="9319" r:id="rId46" name="Check Box 103">
              <controlPr defaultSize="0" autoFill="0" autoLine="0" autoPict="0">
                <anchor moveWithCells="1">
                  <from>
                    <xdr:col>1</xdr:col>
                    <xdr:colOff>209550</xdr:colOff>
                    <xdr:row>87</xdr:row>
                    <xdr:rowOff>9525</xdr:rowOff>
                  </from>
                  <to>
                    <xdr:col>1</xdr:col>
                    <xdr:colOff>438150</xdr:colOff>
                    <xdr:row>88</xdr:row>
                    <xdr:rowOff>0</xdr:rowOff>
                  </to>
                </anchor>
              </controlPr>
            </control>
          </mc:Choice>
        </mc:AlternateContent>
        <mc:AlternateContent xmlns:mc="http://schemas.openxmlformats.org/markup-compatibility/2006">
          <mc:Choice Requires="x14">
            <control shapeId="9320" r:id="rId47" name="Check Box 104">
              <controlPr defaultSize="0" autoFill="0" autoLine="0" autoPict="0">
                <anchor moveWithCells="1">
                  <from>
                    <xdr:col>1</xdr:col>
                    <xdr:colOff>209550</xdr:colOff>
                    <xdr:row>88</xdr:row>
                    <xdr:rowOff>9525</xdr:rowOff>
                  </from>
                  <to>
                    <xdr:col>1</xdr:col>
                    <xdr:colOff>438150</xdr:colOff>
                    <xdr:row>89</xdr:row>
                    <xdr:rowOff>0</xdr:rowOff>
                  </to>
                </anchor>
              </controlPr>
            </control>
          </mc:Choice>
        </mc:AlternateContent>
        <mc:AlternateContent xmlns:mc="http://schemas.openxmlformats.org/markup-compatibility/2006">
          <mc:Choice Requires="x14">
            <control shapeId="9321" r:id="rId48" name="Check Box 105">
              <controlPr defaultSize="0" autoFill="0" autoLine="0" autoPict="0">
                <anchor moveWithCells="1">
                  <from>
                    <xdr:col>1</xdr:col>
                    <xdr:colOff>209550</xdr:colOff>
                    <xdr:row>93</xdr:row>
                    <xdr:rowOff>9525</xdr:rowOff>
                  </from>
                  <to>
                    <xdr:col>1</xdr:col>
                    <xdr:colOff>438150</xdr:colOff>
                    <xdr:row>94</xdr:row>
                    <xdr:rowOff>0</xdr:rowOff>
                  </to>
                </anchor>
              </controlPr>
            </control>
          </mc:Choice>
        </mc:AlternateContent>
        <mc:AlternateContent xmlns:mc="http://schemas.openxmlformats.org/markup-compatibility/2006">
          <mc:Choice Requires="x14">
            <control shapeId="9322" r:id="rId49" name="Check Box 106">
              <controlPr defaultSize="0" autoFill="0" autoLine="0" autoPict="0">
                <anchor moveWithCells="1">
                  <from>
                    <xdr:col>1</xdr:col>
                    <xdr:colOff>209550</xdr:colOff>
                    <xdr:row>94</xdr:row>
                    <xdr:rowOff>9525</xdr:rowOff>
                  </from>
                  <to>
                    <xdr:col>1</xdr:col>
                    <xdr:colOff>438150</xdr:colOff>
                    <xdr:row>95</xdr:row>
                    <xdr:rowOff>0</xdr:rowOff>
                  </to>
                </anchor>
              </controlPr>
            </control>
          </mc:Choice>
        </mc:AlternateContent>
        <mc:AlternateContent xmlns:mc="http://schemas.openxmlformats.org/markup-compatibility/2006">
          <mc:Choice Requires="x14">
            <control shapeId="9323" r:id="rId50" name="Check Box 107">
              <controlPr defaultSize="0" autoFill="0" autoLine="0" autoPict="0">
                <anchor moveWithCells="1">
                  <from>
                    <xdr:col>1</xdr:col>
                    <xdr:colOff>209550</xdr:colOff>
                    <xdr:row>95</xdr:row>
                    <xdr:rowOff>9525</xdr:rowOff>
                  </from>
                  <to>
                    <xdr:col>1</xdr:col>
                    <xdr:colOff>438150</xdr:colOff>
                    <xdr:row>96</xdr:row>
                    <xdr:rowOff>0</xdr:rowOff>
                  </to>
                </anchor>
              </controlPr>
            </control>
          </mc:Choice>
        </mc:AlternateContent>
        <mc:AlternateContent xmlns:mc="http://schemas.openxmlformats.org/markup-compatibility/2006">
          <mc:Choice Requires="x14">
            <control shapeId="9324" r:id="rId51" name="Check Box 108">
              <controlPr defaultSize="0" autoFill="0" autoLine="0" autoPict="0">
                <anchor moveWithCells="1">
                  <from>
                    <xdr:col>1</xdr:col>
                    <xdr:colOff>209550</xdr:colOff>
                    <xdr:row>96</xdr:row>
                    <xdr:rowOff>9525</xdr:rowOff>
                  </from>
                  <to>
                    <xdr:col>1</xdr:col>
                    <xdr:colOff>438150</xdr:colOff>
                    <xdr:row>97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7D3AE-15C9-48CD-B7B1-11EC383F5472}">
  <sheetPr codeName="Sheet9"/>
  <dimension ref="A1:A3"/>
  <sheetViews>
    <sheetView workbookViewId="0"/>
  </sheetViews>
  <sheetFormatPr defaultRowHeight="15"/>
  <sheetData>
    <row r="1" spans="1:1">
      <c r="A1" s="4" t="s">
        <v>480</v>
      </c>
    </row>
    <row r="2" spans="1:1">
      <c r="A2" s="4" t="s">
        <v>481</v>
      </c>
    </row>
    <row r="3" spans="1:1">
      <c r="A3" s="4" t="s">
        <v>482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945e96a-4995-42b7-9727-4206158419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170DF79DFBAC49BB35FA9FD5CD839D" ma:contentTypeVersion="11" ma:contentTypeDescription="Create a new document." ma:contentTypeScope="" ma:versionID="80c3bd3af7c182a41ac11a2d14f68d5e">
  <xsd:schema xmlns:xsd="http://www.w3.org/2001/XMLSchema" xmlns:xs="http://www.w3.org/2001/XMLSchema" xmlns:p="http://schemas.microsoft.com/office/2006/metadata/properties" xmlns:ns3="5945e96a-4995-42b7-9727-420615841942" xmlns:ns4="352d500c-9d5f-4386-9eca-b686aadd2cb8" targetNamespace="http://schemas.microsoft.com/office/2006/metadata/properties" ma:root="true" ma:fieldsID="2b2ef31b0258bdaa5b370e3f4aab1b7b" ns3:_="" ns4:_="">
    <xsd:import namespace="5945e96a-4995-42b7-9727-420615841942"/>
    <xsd:import namespace="352d500c-9d5f-4386-9eca-b686aadd2cb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_activity"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5e96a-4995-42b7-9727-4206158419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2d500c-9d5f-4386-9eca-b686aadd2cb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97B0AF-8BAD-48C1-B668-ED8BF9A24254}">
  <ds:schemaRefs>
    <ds:schemaRef ds:uri="http://schemas.microsoft.com/office/2006/metadata/properties"/>
    <ds:schemaRef ds:uri="http://schemas.microsoft.com/office/infopath/2007/PartnerControls"/>
    <ds:schemaRef ds:uri="5945e96a-4995-42b7-9727-420615841942"/>
  </ds:schemaRefs>
</ds:datastoreItem>
</file>

<file path=customXml/itemProps2.xml><?xml version="1.0" encoding="utf-8"?>
<ds:datastoreItem xmlns:ds="http://schemas.openxmlformats.org/officeDocument/2006/customXml" ds:itemID="{A3E306AB-00DC-4DD3-A8BD-5D27A0FC3D71}">
  <ds:schemaRefs>
    <ds:schemaRef ds:uri="http://schemas.microsoft.com/sharepoint/v3/contenttype/forms"/>
  </ds:schemaRefs>
</ds:datastoreItem>
</file>

<file path=customXml/itemProps3.xml><?xml version="1.0" encoding="utf-8"?>
<ds:datastoreItem xmlns:ds="http://schemas.openxmlformats.org/officeDocument/2006/customXml" ds:itemID="{66435C45-6D54-4C7A-A21E-C24E5D702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5e96a-4995-42b7-9727-420615841942"/>
    <ds:schemaRef ds:uri="352d500c-9d5f-4386-9eca-b686aadd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vt:lpstr>
      <vt:lpstr>Building Details</vt:lpstr>
      <vt:lpstr>Lighting Fixture Schedule</vt:lpstr>
      <vt:lpstr>Lighting Surveys by Space</vt:lpstr>
      <vt:lpstr>Reference Tables</vt:lpstr>
      <vt:lpstr>Activity, Targets &amp; Definitions</vt:lpstr>
      <vt:lpstr>Lighting Satisfaction Survey</vt:lpstr>
      <vt:lpstr>AnnualSavingsCost</vt:lpstr>
      <vt:lpstr>AnnualSavingsKWH</vt:lpstr>
      <vt:lpstr>BuildingUseTypes</vt:lpstr>
      <vt:lpstr>CostPerKWH</vt:lpstr>
      <vt:lpstr>LookupLPD</vt:lpstr>
      <vt:lpstr>NetCost</vt:lpstr>
      <vt:lpstr>NoFixtureOptions</vt:lpstr>
      <vt:lpstr>NoSpaceOptions</vt:lpstr>
      <vt:lpstr>ProjectCost</vt:lpstr>
      <vt:lpstr>UtilityIncentive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Rebecca.Sheppard</dc:creator>
  <cp:keywords/>
  <dc:description/>
  <cp:lastModifiedBy>Rebecca Sheppard</cp:lastModifiedBy>
  <cp:revision/>
  <dcterms:created xsi:type="dcterms:W3CDTF">2022-03-14T20:38:53Z</dcterms:created>
  <dcterms:modified xsi:type="dcterms:W3CDTF">2025-01-16T16:08:09Z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0x01010073170DF79DFBAC49BB35FA9FD5CD839D</vt:lpwstr>
  </property>
</Properties>
</file>